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66" documentId="8_{221587D2-19E6-4921-9759-BCDC288C18CC}" xr6:coauthVersionLast="47" xr6:coauthVersionMax="47" xr10:uidLastSave="{E96C5907-7456-428E-A396-74AB53B8692B}"/>
  <bookViews>
    <workbookView xWindow="-28920" yWindow="-120" windowWidth="29040" windowHeight="15720" activeTab="6" xr2:uid="{00000000-000D-0000-FFFF-FFFF00000000}"/>
  </bookViews>
  <sheets>
    <sheet name="Mode d'emploi" sheetId="5" r:id="rId1"/>
    <sheet name="DPGF-TF" sheetId="1" r:id="rId2"/>
    <sheet name="DPGF-TO1" sheetId="8" r:id="rId3"/>
    <sheet name="DPGF-TO2" sheetId="11" r:id="rId4"/>
    <sheet name="DPGF-TO3" sheetId="13" r:id="rId5"/>
    <sheet name="DPGF-TO4" sheetId="16" r:id="rId6"/>
    <sheet name="BPU-TF et TO" sheetId="3" r:id="rId7"/>
    <sheet name="DQE" sheetId="6" r:id="rId8"/>
  </sheets>
  <definedNames>
    <definedName name="_Toc151977375" localSheetId="1">'DPGF-TF'!#REF!</definedName>
    <definedName name="_Toc151977375" localSheetId="2">'DPGF-TO1'!#REF!</definedName>
    <definedName name="_Toc151977375" localSheetId="3">'DPGF-TO2'!#REF!</definedName>
    <definedName name="_Toc151977375" localSheetId="4">'DPGF-TO3'!#REF!</definedName>
    <definedName name="_Toc151977375" localSheetId="5">'DPGF-TO4'!#REF!</definedName>
    <definedName name="_Toc264473814" localSheetId="1">'DPGF-TF'!#REF!</definedName>
    <definedName name="_Toc264473814" localSheetId="2">'DPGF-TO1'!#REF!</definedName>
    <definedName name="_Toc264473814" localSheetId="3">'DPGF-TO2'!#REF!</definedName>
    <definedName name="_Toc264473814" localSheetId="4">'DPGF-TO3'!#REF!</definedName>
    <definedName name="_Toc264473814" localSheetId="5">'DPGF-TO4'!#REF!</definedName>
    <definedName name="Taux_TVA">'Mode d''emploi'!$B$26</definedName>
    <definedName name="_xlnm.Print_Area" localSheetId="6">'BPU-TF et TO'!$A:$G</definedName>
    <definedName name="_xlnm.Print_Area" localSheetId="1">'DPGF-TF'!$A$1:$G$25</definedName>
    <definedName name="_xlnm.Print_Area" localSheetId="2">'DPGF-TO1'!$A:$G</definedName>
    <definedName name="_xlnm.Print_Area" localSheetId="3">'DPGF-TO2'!$A:$G</definedName>
    <definedName name="_xlnm.Print_Area" localSheetId="4">'DPGF-TO3'!$A:$G</definedName>
    <definedName name="_xlnm.Print_Area" localSheetId="5">'DPGF-TO4'!$A:$G</definedName>
    <definedName name="_xlnm.Print_Area" localSheetId="7">DQE!$A$1:$H$79</definedName>
    <definedName name="_xlnm.Print_Area" localSheetId="0">'Mode d''emploi'!$A$1:$I$30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5" i="6" l="1"/>
  <c r="C75" i="6"/>
  <c r="D75" i="6"/>
  <c r="F75" i="6" s="1"/>
  <c r="B76" i="6"/>
  <c r="C76" i="6"/>
  <c r="D76" i="6"/>
  <c r="F76" i="6" s="1"/>
  <c r="G82" i="3"/>
  <c r="F82" i="3"/>
  <c r="G80" i="3"/>
  <c r="F80" i="3"/>
  <c r="G78" i="3"/>
  <c r="F78" i="3"/>
  <c r="G76" i="3"/>
  <c r="F76" i="3"/>
  <c r="C68" i="6"/>
  <c r="D68" i="6"/>
  <c r="F68" i="6" s="1"/>
  <c r="C69" i="6"/>
  <c r="D69" i="6"/>
  <c r="F69" i="6" s="1"/>
  <c r="C70" i="6"/>
  <c r="D70" i="6"/>
  <c r="F70" i="6" s="1"/>
  <c r="C71" i="6"/>
  <c r="D71" i="6"/>
  <c r="F71" i="6" s="1"/>
  <c r="C72" i="6"/>
  <c r="D72" i="6"/>
  <c r="F72" i="6" s="1"/>
  <c r="C73" i="6"/>
  <c r="D73" i="6"/>
  <c r="F73" i="6" s="1"/>
  <c r="C74" i="6"/>
  <c r="D74" i="6"/>
  <c r="F74" i="6" s="1"/>
  <c r="B69" i="6"/>
  <c r="B70" i="6"/>
  <c r="B71" i="6"/>
  <c r="B72" i="6"/>
  <c r="B73" i="6"/>
  <c r="B74" i="6"/>
  <c r="G75" i="3"/>
  <c r="F75" i="3"/>
  <c r="G73" i="3"/>
  <c r="F73" i="3"/>
  <c r="F69" i="3"/>
  <c r="G69" i="3"/>
  <c r="F70" i="3"/>
  <c r="G70" i="3"/>
  <c r="G75" i="6" l="1"/>
  <c r="H75" i="6"/>
  <c r="G76" i="6"/>
  <c r="H76" i="6"/>
  <c r="H72" i="6"/>
  <c r="G72" i="6"/>
  <c r="G74" i="6"/>
  <c r="H74" i="6"/>
  <c r="G70" i="6"/>
  <c r="H70" i="6"/>
  <c r="G73" i="6"/>
  <c r="H73" i="6"/>
  <c r="G68" i="6"/>
  <c r="H68" i="6"/>
  <c r="G71" i="6"/>
  <c r="H71" i="6"/>
  <c r="H69" i="6"/>
  <c r="G69" i="6"/>
  <c r="E33" i="6"/>
  <c r="G14" i="3"/>
  <c r="F14" i="3"/>
  <c r="E25" i="6"/>
  <c r="D52" i="6" l="1"/>
  <c r="D47" i="6"/>
  <c r="D43" i="6"/>
  <c r="D39" i="6"/>
  <c r="E51" i="6"/>
  <c r="D51" i="6"/>
  <c r="F51" i="6" s="1"/>
  <c r="C51" i="6"/>
  <c r="B51" i="6"/>
  <c r="D46" i="6"/>
  <c r="F46" i="6" s="1"/>
  <c r="C46" i="6"/>
  <c r="B46" i="6"/>
  <c r="D42" i="6"/>
  <c r="F42" i="6" s="1"/>
  <c r="C42" i="6"/>
  <c r="B42" i="6"/>
  <c r="D38" i="6"/>
  <c r="F38" i="6" s="1"/>
  <c r="C38" i="6"/>
  <c r="B38" i="6"/>
  <c r="G65" i="3"/>
  <c r="F65" i="3"/>
  <c r="G59" i="3"/>
  <c r="F59" i="3"/>
  <c r="G54" i="3"/>
  <c r="F54" i="3"/>
  <c r="G49" i="3"/>
  <c r="F49" i="3"/>
  <c r="D15" i="6"/>
  <c r="F15" i="6" s="1"/>
  <c r="C15" i="6"/>
  <c r="B15" i="6"/>
  <c r="G16" i="3"/>
  <c r="F16" i="3"/>
  <c r="F9" i="16"/>
  <c r="G9" i="16"/>
  <c r="F10" i="16"/>
  <c r="G10" i="16"/>
  <c r="F11" i="16"/>
  <c r="G11" i="16"/>
  <c r="F12" i="16"/>
  <c r="G12" i="16"/>
  <c r="F13" i="16"/>
  <c r="G13" i="16"/>
  <c r="F14" i="16"/>
  <c r="G14" i="16"/>
  <c r="G8" i="16"/>
  <c r="F8" i="16"/>
  <c r="F9" i="13"/>
  <c r="G9" i="13"/>
  <c r="F10" i="13"/>
  <c r="G10" i="13"/>
  <c r="F11" i="13"/>
  <c r="G11" i="13"/>
  <c r="F12" i="13"/>
  <c r="G12" i="13"/>
  <c r="G8" i="13"/>
  <c r="F8" i="13"/>
  <c r="F9" i="11"/>
  <c r="G9" i="11"/>
  <c r="F10" i="11"/>
  <c r="G10" i="11"/>
  <c r="F11" i="11"/>
  <c r="G11" i="11"/>
  <c r="F12" i="11"/>
  <c r="G12" i="11"/>
  <c r="F13" i="11"/>
  <c r="G13" i="11"/>
  <c r="F14" i="11"/>
  <c r="G14" i="11"/>
  <c r="G8" i="11"/>
  <c r="F8" i="11"/>
  <c r="F9" i="8"/>
  <c r="G9" i="8"/>
  <c r="F10" i="8"/>
  <c r="G10" i="8"/>
  <c r="F11" i="8"/>
  <c r="G11" i="8"/>
  <c r="F12" i="8"/>
  <c r="G12" i="8"/>
  <c r="F13" i="8"/>
  <c r="G13" i="8"/>
  <c r="F14" i="8"/>
  <c r="G14" i="8"/>
  <c r="G8" i="8"/>
  <c r="F8" i="8"/>
  <c r="E23" i="1"/>
  <c r="E50" i="6"/>
  <c r="F15" i="8" l="1"/>
  <c r="F15" i="11"/>
  <c r="F15" i="16"/>
  <c r="G15" i="11"/>
  <c r="G15" i="16"/>
  <c r="G13" i="13"/>
  <c r="H51" i="6"/>
  <c r="G51" i="6"/>
  <c r="H46" i="6"/>
  <c r="G46" i="6"/>
  <c r="H42" i="6"/>
  <c r="G42" i="6"/>
  <c r="H38" i="6"/>
  <c r="G38" i="6"/>
  <c r="H15" i="6"/>
  <c r="G15" i="6"/>
  <c r="F13" i="13"/>
  <c r="B68" i="6"/>
  <c r="G67" i="3"/>
  <c r="F67" i="3"/>
  <c r="G89" i="3"/>
  <c r="F89" i="3"/>
  <c r="G88" i="3"/>
  <c r="F88" i="3"/>
  <c r="G87" i="3"/>
  <c r="F87" i="3"/>
  <c r="G86" i="3"/>
  <c r="F86" i="3"/>
  <c r="G85" i="3"/>
  <c r="F85" i="3"/>
  <c r="G84" i="3"/>
  <c r="F84" i="3"/>
  <c r="G83" i="3"/>
  <c r="F83" i="3"/>
  <c r="G81" i="3"/>
  <c r="F81" i="3"/>
  <c r="G79" i="3"/>
  <c r="F79" i="3"/>
  <c r="G77" i="3"/>
  <c r="F77" i="3"/>
  <c r="G74" i="3"/>
  <c r="F74" i="3"/>
  <c r="G72" i="3"/>
  <c r="F72" i="3"/>
  <c r="G71" i="3"/>
  <c r="F71" i="3"/>
  <c r="G68" i="3"/>
  <c r="F68" i="3"/>
  <c r="G63" i="3"/>
  <c r="F63" i="3"/>
  <c r="G62" i="3"/>
  <c r="F62" i="3"/>
  <c r="G58" i="3"/>
  <c r="F58" i="3"/>
  <c r="G57" i="3"/>
  <c r="F57" i="3"/>
  <c r="G53" i="3"/>
  <c r="F53" i="3"/>
  <c r="G52" i="3"/>
  <c r="F52" i="3"/>
  <c r="G48" i="3"/>
  <c r="F48" i="3"/>
  <c r="G47" i="3"/>
  <c r="F47" i="3"/>
  <c r="D35" i="6"/>
  <c r="G44" i="3"/>
  <c r="F44" i="3"/>
  <c r="G40" i="3"/>
  <c r="G35" i="3"/>
  <c r="G33" i="3"/>
  <c r="G31" i="3"/>
  <c r="G29" i="3"/>
  <c r="F40" i="3"/>
  <c r="F35" i="3"/>
  <c r="F33" i="3"/>
  <c r="F31" i="3"/>
  <c r="F29" i="3"/>
  <c r="D34" i="6"/>
  <c r="D33" i="6"/>
  <c r="D32" i="6"/>
  <c r="D31" i="6"/>
  <c r="D30" i="6"/>
  <c r="D29" i="6"/>
  <c r="D28" i="6"/>
  <c r="D27" i="6"/>
  <c r="D26" i="6"/>
  <c r="D25" i="6"/>
  <c r="D24" i="6"/>
  <c r="D23" i="6"/>
  <c r="D22" i="6"/>
  <c r="D21" i="6"/>
  <c r="D20" i="6"/>
  <c r="D18" i="6"/>
  <c r="D19" i="6"/>
  <c r="D14" i="6"/>
  <c r="F14" i="6" s="1"/>
  <c r="H14" i="6" s="1"/>
  <c r="C14" i="6"/>
  <c r="B14" i="6"/>
  <c r="G11" i="3"/>
  <c r="F11" i="3"/>
  <c r="G10" i="3"/>
  <c r="F10" i="3"/>
  <c r="D13" i="6"/>
  <c r="F13" i="6" s="1"/>
  <c r="C13" i="6"/>
  <c r="B13" i="6"/>
  <c r="D12" i="6"/>
  <c r="F12" i="6" s="1"/>
  <c r="H12" i="6" s="1"/>
  <c r="C12" i="6"/>
  <c r="B12" i="6"/>
  <c r="D11" i="6"/>
  <c r="F11" i="6" s="1"/>
  <c r="H11" i="6" s="1"/>
  <c r="C11" i="6"/>
  <c r="B11" i="6"/>
  <c r="B10" i="6"/>
  <c r="B9" i="6"/>
  <c r="B8" i="6"/>
  <c r="B7" i="6"/>
  <c r="B35" i="6"/>
  <c r="B34" i="6"/>
  <c r="B33" i="6"/>
  <c r="B32" i="6"/>
  <c r="B31" i="6"/>
  <c r="B30" i="6"/>
  <c r="B29" i="6"/>
  <c r="B28" i="6"/>
  <c r="B27" i="6"/>
  <c r="B26" i="6"/>
  <c r="B25" i="6"/>
  <c r="B24" i="6"/>
  <c r="B23" i="6"/>
  <c r="B22" i="6"/>
  <c r="B21" i="6"/>
  <c r="B20" i="6"/>
  <c r="B19" i="6"/>
  <c r="B18" i="6"/>
  <c r="B17" i="6"/>
  <c r="D67" i="6"/>
  <c r="C67" i="6"/>
  <c r="D66" i="6"/>
  <c r="C66" i="6"/>
  <c r="D65" i="6"/>
  <c r="C65" i="6"/>
  <c r="D64" i="6"/>
  <c r="C64" i="6"/>
  <c r="D63" i="6"/>
  <c r="C63" i="6"/>
  <c r="D62" i="6"/>
  <c r="C62" i="6"/>
  <c r="D61" i="6"/>
  <c r="C61" i="6"/>
  <c r="D60" i="6"/>
  <c r="C60" i="6"/>
  <c r="D59" i="6"/>
  <c r="C59" i="6"/>
  <c r="D58" i="6"/>
  <c r="C58" i="6"/>
  <c r="D57" i="6"/>
  <c r="C57" i="6"/>
  <c r="D56" i="6"/>
  <c r="C56" i="6"/>
  <c r="D55" i="6"/>
  <c r="C55" i="6"/>
  <c r="D54" i="6"/>
  <c r="C54" i="6"/>
  <c r="C52" i="6"/>
  <c r="D50" i="6"/>
  <c r="C50" i="6"/>
  <c r="D49" i="6"/>
  <c r="C49" i="6"/>
  <c r="C47" i="6"/>
  <c r="D45" i="6"/>
  <c r="C45" i="6"/>
  <c r="C43" i="6"/>
  <c r="D41" i="6"/>
  <c r="C41" i="6"/>
  <c r="C39" i="6"/>
  <c r="D37" i="6"/>
  <c r="C37" i="6"/>
  <c r="C35" i="6"/>
  <c r="C34" i="6"/>
  <c r="C33" i="6"/>
  <c r="C32" i="6"/>
  <c r="C31" i="6"/>
  <c r="C30" i="6"/>
  <c r="C29" i="6"/>
  <c r="C28" i="6"/>
  <c r="C27" i="6"/>
  <c r="C26" i="6"/>
  <c r="C25" i="6"/>
  <c r="C24" i="6"/>
  <c r="C23" i="6"/>
  <c r="C22" i="6"/>
  <c r="C21" i="6"/>
  <c r="C20" i="6"/>
  <c r="C19" i="6"/>
  <c r="C18" i="6"/>
  <c r="D17" i="6"/>
  <c r="C17" i="6"/>
  <c r="D10" i="6"/>
  <c r="C10" i="6"/>
  <c r="D9" i="6"/>
  <c r="C9" i="6"/>
  <c r="D8" i="6"/>
  <c r="C8" i="6"/>
  <c r="C7" i="6"/>
  <c r="D7" i="6"/>
  <c r="B39" i="6"/>
  <c r="B37" i="6"/>
  <c r="B43" i="6"/>
  <c r="B41" i="6"/>
  <c r="B47" i="6"/>
  <c r="B45" i="6"/>
  <c r="B52" i="6"/>
  <c r="B50" i="6"/>
  <c r="B49" i="6"/>
  <c r="B67" i="6"/>
  <c r="B66" i="6"/>
  <c r="B65" i="6"/>
  <c r="B64" i="6"/>
  <c r="B63" i="6"/>
  <c r="B62" i="6"/>
  <c r="B61" i="6"/>
  <c r="B60" i="6"/>
  <c r="B59" i="6"/>
  <c r="B58" i="6"/>
  <c r="B57" i="6"/>
  <c r="B56" i="6"/>
  <c r="B55" i="6"/>
  <c r="B54" i="6"/>
  <c r="G26" i="3"/>
  <c r="F26" i="3"/>
  <c r="G24" i="3"/>
  <c r="F24" i="3"/>
  <c r="G22" i="3"/>
  <c r="F22" i="3"/>
  <c r="G20" i="3"/>
  <c r="F20" i="3"/>
  <c r="G15" i="3"/>
  <c r="F15" i="3"/>
  <c r="G13" i="3"/>
  <c r="F13" i="3"/>
  <c r="G12" i="3"/>
  <c r="F12" i="3"/>
  <c r="G9" i="3"/>
  <c r="F9" i="3"/>
  <c r="G8" i="3"/>
  <c r="F8" i="3"/>
  <c r="G22" i="1"/>
  <c r="F22" i="1"/>
  <c r="G21" i="1"/>
  <c r="F21" i="1"/>
  <c r="G20" i="1"/>
  <c r="F20" i="1"/>
  <c r="G19" i="1"/>
  <c r="F19" i="1"/>
  <c r="G18" i="1"/>
  <c r="F18" i="1"/>
  <c r="C2" i="3"/>
  <c r="F16" i="1"/>
  <c r="F8" i="1"/>
  <c r="F9" i="1"/>
  <c r="F10" i="1"/>
  <c r="F12" i="1"/>
  <c r="F13" i="1"/>
  <c r="F14" i="1"/>
  <c r="F15" i="1"/>
  <c r="F7" i="1"/>
  <c r="F23" i="1" l="1"/>
  <c r="G14" i="6"/>
  <c r="H13" i="6"/>
  <c r="G13" i="6"/>
  <c r="G12" i="6"/>
  <c r="G11" i="6"/>
  <c r="F52" i="6" l="1"/>
  <c r="F50" i="6"/>
  <c r="E24" i="6"/>
  <c r="F24" i="6" s="1"/>
  <c r="E22" i="6"/>
  <c r="E30" i="6" s="1"/>
  <c r="E20" i="6"/>
  <c r="E18" i="6"/>
  <c r="E26" i="6" s="1"/>
  <c r="F35" i="6"/>
  <c r="E31" i="6"/>
  <c r="E27" i="6"/>
  <c r="E29" i="6"/>
  <c r="F29" i="6" s="1"/>
  <c r="F23" i="6"/>
  <c r="F8" i="6"/>
  <c r="F9" i="6"/>
  <c r="F10" i="6"/>
  <c r="F17" i="6"/>
  <c r="F19" i="6"/>
  <c r="F21" i="6"/>
  <c r="F7" i="6"/>
  <c r="F55" i="6"/>
  <c r="F56" i="6"/>
  <c r="F57" i="6"/>
  <c r="F58" i="6"/>
  <c r="F59" i="6"/>
  <c r="F60" i="6"/>
  <c r="F61" i="6"/>
  <c r="F62" i="6"/>
  <c r="F63" i="6"/>
  <c r="F64" i="6"/>
  <c r="F65" i="6"/>
  <c r="F66" i="6"/>
  <c r="F67" i="6"/>
  <c r="F54" i="6"/>
  <c r="F49" i="6"/>
  <c r="F47" i="6"/>
  <c r="F45" i="6"/>
  <c r="F43" i="6"/>
  <c r="F41" i="6"/>
  <c r="F37" i="6"/>
  <c r="F39" i="6"/>
  <c r="E15" i="16"/>
  <c r="E13" i="13"/>
  <c r="E15" i="11"/>
  <c r="E15" i="8"/>
  <c r="G8" i="1"/>
  <c r="G9" i="1"/>
  <c r="G10" i="1"/>
  <c r="G12" i="1"/>
  <c r="G13" i="1"/>
  <c r="G14" i="1"/>
  <c r="G15" i="1"/>
  <c r="G16" i="1"/>
  <c r="G7" i="1"/>
  <c r="C2" i="16"/>
  <c r="C2" i="13"/>
  <c r="C2" i="11"/>
  <c r="C2" i="8"/>
  <c r="G23" i="1" l="1"/>
  <c r="F25" i="6"/>
  <c r="H25" i="6" s="1"/>
  <c r="F20" i="6"/>
  <c r="H20" i="6" s="1"/>
  <c r="F31" i="6"/>
  <c r="G31" i="6" s="1"/>
  <c r="F27" i="6"/>
  <c r="H27" i="6" s="1"/>
  <c r="G10" i="6"/>
  <c r="H10" i="6"/>
  <c r="H43" i="6"/>
  <c r="G43" i="6"/>
  <c r="H63" i="6"/>
  <c r="G63" i="6"/>
  <c r="H24" i="6"/>
  <c r="G24" i="6"/>
  <c r="H35" i="6"/>
  <c r="G35" i="6"/>
  <c r="H50" i="6"/>
  <c r="G50" i="6"/>
  <c r="H64" i="6"/>
  <c r="G64" i="6"/>
  <c r="H60" i="6"/>
  <c r="G60" i="6"/>
  <c r="H56" i="6"/>
  <c r="G56" i="6"/>
  <c r="H41" i="6"/>
  <c r="G41" i="6"/>
  <c r="H39" i="6"/>
  <c r="G39" i="6"/>
  <c r="H67" i="6"/>
  <c r="G67" i="6"/>
  <c r="H59" i="6"/>
  <c r="G59" i="6"/>
  <c r="H55" i="6"/>
  <c r="G55" i="6"/>
  <c r="H19" i="6"/>
  <c r="G19" i="6"/>
  <c r="H9" i="6"/>
  <c r="G9" i="6"/>
  <c r="H45" i="6"/>
  <c r="G45" i="6"/>
  <c r="H54" i="6"/>
  <c r="G54" i="6"/>
  <c r="H37" i="6"/>
  <c r="G37" i="6"/>
  <c r="H66" i="6"/>
  <c r="G66" i="6"/>
  <c r="H58" i="6"/>
  <c r="G58" i="6"/>
  <c r="F18" i="6"/>
  <c r="G8" i="6"/>
  <c r="H8" i="6"/>
  <c r="H23" i="6"/>
  <c r="G23" i="6"/>
  <c r="G7" i="6"/>
  <c r="H7" i="6"/>
  <c r="H47" i="6"/>
  <c r="G47" i="6"/>
  <c r="H62" i="6"/>
  <c r="G62" i="6"/>
  <c r="H52" i="6"/>
  <c r="G52" i="6"/>
  <c r="G65" i="6"/>
  <c r="H65" i="6"/>
  <c r="G61" i="6"/>
  <c r="H61" i="6"/>
  <c r="G57" i="6"/>
  <c r="H57" i="6"/>
  <c r="H21" i="6"/>
  <c r="G21" i="6"/>
  <c r="H17" i="6"/>
  <c r="G17" i="6"/>
  <c r="F30" i="6"/>
  <c r="F26" i="6"/>
  <c r="F22" i="6"/>
  <c r="H29" i="6"/>
  <c r="G29" i="6"/>
  <c r="H49" i="6"/>
  <c r="G49" i="6"/>
  <c r="E28" i="6"/>
  <c r="F28" i="6" s="1"/>
  <c r="E32" i="6"/>
  <c r="F32" i="6" s="1"/>
  <c r="G15" i="8"/>
  <c r="B2" i="6"/>
  <c r="A1" i="6"/>
  <c r="A1" i="3"/>
  <c r="C2" i="1"/>
  <c r="G25" i="6" l="1"/>
  <c r="E34" i="6"/>
  <c r="F34" i="6" s="1"/>
  <c r="G34" i="6" s="1"/>
  <c r="F33" i="6"/>
  <c r="H31" i="6"/>
  <c r="G20" i="6"/>
  <c r="G27" i="6"/>
  <c r="H28" i="6"/>
  <c r="G28" i="6"/>
  <c r="H32" i="6"/>
  <c r="G32" i="6"/>
  <c r="H22" i="6"/>
  <c r="G22" i="6"/>
  <c r="H30" i="6"/>
  <c r="G30" i="6"/>
  <c r="H18" i="6"/>
  <c r="G18" i="6"/>
  <c r="H26" i="6"/>
  <c r="G26" i="6"/>
  <c r="A1" i="11"/>
  <c r="A1" i="16"/>
  <c r="A1" i="13"/>
  <c r="A1" i="8"/>
  <c r="A1" i="1"/>
  <c r="F77" i="6" l="1"/>
  <c r="H34" i="6"/>
  <c r="H33" i="6"/>
  <c r="G33" i="6"/>
  <c r="G77" i="6" s="1"/>
  <c r="H77"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C8" authorId="0" shapeId="0" xr:uid="{00000000-0006-0000-0200-000001000000}">
      <text>
        <r>
          <rPr>
            <sz val="11"/>
            <color theme="1"/>
            <rFont val="Calibri"/>
            <family val="2"/>
            <scheme val="minor"/>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Ne plus parler de projet</t>
        </r>
      </text>
    </comment>
  </commentList>
</comments>
</file>

<file path=xl/sharedStrings.xml><?xml version="1.0" encoding="utf-8"?>
<sst xmlns="http://schemas.openxmlformats.org/spreadsheetml/2006/main" count="618" uniqueCount="314">
  <si>
    <t>Taux de TVA</t>
  </si>
  <si>
    <t>Avertissement</t>
  </si>
  <si>
    <t>N° de poste</t>
  </si>
  <si>
    <t>§ du CCTP</t>
  </si>
  <si>
    <t>Items</t>
  </si>
  <si>
    <t>Unité</t>
  </si>
  <si>
    <t>Prix HT
(en euros)</t>
  </si>
  <si>
    <t>Prix TTC
(en euros)</t>
  </si>
  <si>
    <t>Forfaitaire</t>
  </si>
  <si>
    <t>Réversibilité et restitution des données</t>
  </si>
  <si>
    <t>1 transaction</t>
  </si>
  <si>
    <t>Opérations de crédit sur le compte des usagers (remboursement)</t>
  </si>
  <si>
    <t>Opérations de crédit sur le compte des bénéficaires (reversement des recettes)</t>
  </si>
  <si>
    <t>Tranche Optionnelle 1</t>
  </si>
  <si>
    <t>Tranche Optionnelle 2</t>
  </si>
  <si>
    <t>Tranche Optionnelle 3</t>
  </si>
  <si>
    <t>Unités d'oeuvre</t>
  </si>
  <si>
    <t>Type de prix</t>
  </si>
  <si>
    <t>Gestion, pilotage et animation du projet</t>
  </si>
  <si>
    <t>Mise en place des conventions</t>
  </si>
  <si>
    <t>Gestion documentaire</t>
  </si>
  <si>
    <t>Formations</t>
  </si>
  <si>
    <t>Conception, Etudes et spécifications (spécifications fonctionnelles, techniques, maquettage)</t>
  </si>
  <si>
    <t>Développements, recette interne et installation de la solution</t>
  </si>
  <si>
    <t>Quantité</t>
  </si>
  <si>
    <t>PRIX TOTAL DQE HT (en euros)</t>
  </si>
  <si>
    <t>Vérification de Service Régulier (VSR)</t>
  </si>
  <si>
    <t>TO1.DPGF</t>
  </si>
  <si>
    <t>TO1.DPGF.01</t>
  </si>
  <si>
    <t>TO1.DPGF.04</t>
  </si>
  <si>
    <t>TO1.DPGF.05</t>
  </si>
  <si>
    <t>TO1.DPGF.06</t>
  </si>
  <si>
    <t>TO1.DPGF.07</t>
  </si>
  <si>
    <t>TO1.DPGF.08</t>
  </si>
  <si>
    <t>TO1.DPGF.09</t>
  </si>
  <si>
    <t>TF.DPGF.01</t>
  </si>
  <si>
    <t>TF.DPGF.02</t>
  </si>
  <si>
    <t>TF.DPGF.03</t>
  </si>
  <si>
    <t>TF.DPGF.04</t>
  </si>
  <si>
    <t>TF.DPGF.05</t>
  </si>
  <si>
    <t>TF.DPGF.06</t>
  </si>
  <si>
    <t>TF.DPGF.07</t>
  </si>
  <si>
    <t>TF.DPGF.08</t>
  </si>
  <si>
    <t>TF.DPGF.09</t>
  </si>
  <si>
    <t>TF.DPGF.10</t>
  </si>
  <si>
    <t>TF.DPGF.11</t>
  </si>
  <si>
    <t>TOTAL DU PRIX GLOBAL ET FORFAITAIRE POUR LA TRANCHE OPTIONNELLE 1</t>
  </si>
  <si>
    <t>TO2.DPGF</t>
  </si>
  <si>
    <t>TO2.DPGF.01</t>
  </si>
  <si>
    <t>TO2.DPGF.04</t>
  </si>
  <si>
    <t>TO2.DPGF.05</t>
  </si>
  <si>
    <t>TO2.DPGF.06</t>
  </si>
  <si>
    <t>TO2.DPGF.07</t>
  </si>
  <si>
    <t>TO2.DPGF.08</t>
  </si>
  <si>
    <t>TO2.DPGF.09</t>
  </si>
  <si>
    <t>TOTAL DU PRIX GLOBAL ET FORFAITAIRE POUR LA TRANCHE OPTIONNELLE 2</t>
  </si>
  <si>
    <t>Tranche optionnelle 2 - Décomposition du Prix Global et Forfaitaire</t>
  </si>
  <si>
    <t>Tranche optionnelle 1 - Décomposition du Prix Global et Forfaitaire</t>
  </si>
  <si>
    <t>TO3.DPGF</t>
  </si>
  <si>
    <t>TO3.DPGF.01</t>
  </si>
  <si>
    <t>TO3.DPGF.04</t>
  </si>
  <si>
    <t>TO3.DPGF.05</t>
  </si>
  <si>
    <t>TO3.DPGF.06</t>
  </si>
  <si>
    <t>TO3.DPGF.07</t>
  </si>
  <si>
    <t>Tranche optionnelle 3 - Décomposition du Prix Global et Forfaitaire</t>
  </si>
  <si>
    <t>TOTAL DU PRIX GLOBAL ET FORFAITAIRE POUR LA TRANCHE OPTIONNELLE 3</t>
  </si>
  <si>
    <t>Tranche optionnelle 4 - Décomposition du Prix Global et Forfaitaire</t>
  </si>
  <si>
    <t>TOTAL DU PRIX GLOBAL ET FORFAITAIRE POUR LA TRANCHE OPTIONNELLE 4</t>
  </si>
  <si>
    <t>TO4.DPGF</t>
  </si>
  <si>
    <t>TO4.DPGF.01</t>
  </si>
  <si>
    <t>TO4.DPGF.04</t>
  </si>
  <si>
    <t>TO4.DPGF.05</t>
  </si>
  <si>
    <t>TO4.DPGF.06</t>
  </si>
  <si>
    <t>TO4.DPGF.07</t>
  </si>
  <si>
    <t>TO4.DPGF.08</t>
  </si>
  <si>
    <t>TO4.DPGF.09</t>
  </si>
  <si>
    <t>Tranche Ferme - Décomposition du Prix Global et Forfaitaire</t>
  </si>
  <si>
    <t>UO_AUDIT</t>
  </si>
  <si>
    <t xml:space="preserve">UO_BIZDEV_Complexe </t>
  </si>
  <si>
    <t xml:space="preserve">UO_BIZDEV_Simple </t>
  </si>
  <si>
    <t xml:space="preserve">UO_UX_DESIGN </t>
  </si>
  <si>
    <t>UO_UI_DESIGN</t>
  </si>
  <si>
    <t>UO_PF</t>
  </si>
  <si>
    <t>05.4.02</t>
  </si>
  <si>
    <t>05.4.03</t>
  </si>
  <si>
    <t>05.4.04</t>
  </si>
  <si>
    <t>05.4.05</t>
  </si>
  <si>
    <t>05.4.06</t>
  </si>
  <si>
    <t>cadrage produit d’un service numérique simple pendant 5 jours ouvrés.</t>
  </si>
  <si>
    <t>cadrage produit d’un service numérique complexe pendant 20 jours ouvrés</t>
  </si>
  <si>
    <t>développement d’un service numérique simple pendant 20 jours ouvrés</t>
  </si>
  <si>
    <t>développement d’un service numérique complexe pendant 20 jours ouvrés</t>
  </si>
  <si>
    <t>développement d’un traitement de données pendant 20 jours ouvrés</t>
  </si>
  <si>
    <t>pilotage du développement et de l’exploitation d’un service numérique pendant 20 jours ouvrés</t>
  </si>
  <si>
    <t>fourniture de l’accès à une plateforme de développement et d’exploitation de l’usine logicielle pendant 1 mois calendaire</t>
  </si>
  <si>
    <t>conception d’une interface utilisateur pendant 10 jours ouvrés.</t>
  </si>
  <si>
    <t>conception d’une expérience utilisateur pendant 10 jours ouvrés</t>
  </si>
  <si>
    <t>déploiement utilisateur d’un service numérique en mode produit pendant 5 jours ouvrés</t>
  </si>
  <si>
    <t>déploiement utilisateur d’un service numérique en mode produit pendant 20 jours ouvrés</t>
  </si>
  <si>
    <t>Audit d’un produit standard pendant 5 jours ouvrés</t>
  </si>
  <si>
    <t>TF.DPGF.12</t>
  </si>
  <si>
    <t>TF.DPGF.13</t>
  </si>
  <si>
    <t>TF.DPGF.14</t>
  </si>
  <si>
    <t>TF.DPGF</t>
  </si>
  <si>
    <t>Tranche Optionnelle 4</t>
  </si>
  <si>
    <t>Gestion, pilotage et animation des prestations relatives à la tranche optionnelle</t>
  </si>
  <si>
    <r>
      <t xml:space="preserve">Les prix ci-dessous intégrent toutes les prestations, travaux, logiciel, matériels et hébergement nécessaires à la conception et à la mise en service des fonctionnalités de la </t>
    </r>
    <r>
      <rPr>
        <b/>
        <i/>
        <sz val="10"/>
        <color theme="1"/>
        <rFont val="Marianne"/>
        <family val="3"/>
      </rPr>
      <t>tranche optionnelle 1</t>
    </r>
    <r>
      <rPr>
        <i/>
        <sz val="10"/>
        <color theme="1"/>
        <rFont val="Marianne"/>
        <family val="3"/>
      </rPr>
      <t xml:space="preserve">, telle que décrite dans le CCTP et ses annexes, </t>
    </r>
    <r>
      <rPr>
        <b/>
        <i/>
        <sz val="10"/>
        <color theme="1"/>
        <rFont val="Marianne"/>
        <family val="3"/>
      </rPr>
      <t>et ce jusqu'à la fin de la VSR de ces fonctionnalités.</t>
    </r>
  </si>
  <si>
    <t>Coût de fonctionnement du module d'encaissement et de reversement des recettes</t>
  </si>
  <si>
    <t>par mois</t>
  </si>
  <si>
    <t>Coût d'émission du support Carte bancaire Transport dématérialisée</t>
  </si>
  <si>
    <t>Rémunération de l'encours supporté par le titulaire pour l'ensemble des détenteurs des cartes bancaires Transport dématérialisées</t>
  </si>
  <si>
    <t>taux appliqué au montant de l'encours</t>
  </si>
  <si>
    <t>Vérification d’Aptitude (VA)</t>
  </si>
  <si>
    <t>Documents à compléter (onglets du fichier)</t>
  </si>
  <si>
    <t>TVA 
(en euros)</t>
  </si>
  <si>
    <t>TVA
(en euros)</t>
  </si>
  <si>
    <t>Conception et mise en service de la solution « Titre Unique » - Tranche Ferme phase 1</t>
  </si>
  <si>
    <t>Conception et mise en service de la solution « Titre Unique » - Tranche Ferme phase 2</t>
  </si>
  <si>
    <t>05.1.02</t>
  </si>
  <si>
    <t>05.1.03</t>
  </si>
  <si>
    <t>05.1.04</t>
  </si>
  <si>
    <t>05.1.05</t>
  </si>
  <si>
    <t>05.1.06</t>
  </si>
  <si>
    <t>05.1.07</t>
  </si>
  <si>
    <t>05.1.08</t>
  </si>
  <si>
    <t>Développements, recette interne et installation de la solution (hors hébergement transitoire)</t>
  </si>
  <si>
    <t>Hébergement transitoire éventuel de la solution dans l'attente de la contractualisation dans un cloud public</t>
  </si>
  <si>
    <t>Maintien en Conditions Opérationnelles et de sécurité pendant la Garantie - TF phase 1</t>
  </si>
  <si>
    <t>Maintien en Conditions Opérationnelles et de sécurité après la Garantie - TF phase 1</t>
  </si>
  <si>
    <t>Maintien en Conditions Opérationnelles et de sécurité pendant la Garantie - TF phase 2</t>
  </si>
  <si>
    <t>Maintien en Conditions Opérationnelles et de sécurité après la Garantie - TF phase 2</t>
  </si>
  <si>
    <t>Prix HT
(en euros) ou taux (en %)</t>
  </si>
  <si>
    <r>
      <t xml:space="preserve">Les prix ci-dessous intégrent toutes les prestations, travaux, logiciel, matériels et hébergement transitoire nécessaires à la conception et à la mise en service de la solution TU dans le cadre </t>
    </r>
    <r>
      <rPr>
        <b/>
        <i/>
        <sz val="10"/>
        <color theme="1"/>
        <rFont val="Marianne"/>
        <family val="3"/>
      </rPr>
      <t>de la Tranche Ferme</t>
    </r>
    <r>
      <rPr>
        <i/>
        <sz val="10"/>
        <color theme="1"/>
        <rFont val="Marianne"/>
        <family val="3"/>
      </rPr>
      <t xml:space="preserve">, telle que décrite dans le CCTP et ses annexes.
Les prix TF.DPGF.01 à TF.DPGF.04 couvrent les prestations relatives à la totalité de la tranche ferme (phases 1 et 2). 
Les prix TF.DPGF.05 à TF.DPGF.09 sont relatifs à la seule phase 1 de la tranche ferme. 
Les prix TF.DPGF.10 à TF.DPGF.14 sont relatifs à la seule phase 2 de la tranche ferme. </t>
    </r>
  </si>
  <si>
    <t>Exploitation mensuelle d'une centrale d'appel</t>
  </si>
  <si>
    <t>par mois et par carte</t>
  </si>
  <si>
    <t>par carte</t>
  </si>
  <si>
    <t>Assistance aux FSNM tiers</t>
  </si>
  <si>
    <t>Prix unitaire HT
(en euros) ou taux (en %)</t>
  </si>
  <si>
    <t>Pilotage projet pendant 20 jours ouvrés.</t>
  </si>
  <si>
    <t>UO_PILOT</t>
  </si>
  <si>
    <t>Coûts de gestion du cycle de vie de la Carte EMV "Transport" dématérialisée</t>
  </si>
  <si>
    <t>Traitement par des conseillers d'un volume de 100 appels clients</t>
  </si>
  <si>
    <t>Tranche optionnelle 2 :
Conception et mise en service de la distribution et le stockage des titres s'appuyant sur la technologie HCE et leur validation via la technologie NFC</t>
  </si>
  <si>
    <t>Tranche optionnelle 3 :
Conception et mise en oeuvre d'une centrale d'appel</t>
  </si>
  <si>
    <t>Tranche Optionnelle 1 : 
Conception et mise en service du traitement de la validation par l'application nationale (ou toute autre application s'appuyant sur les fonctionnalités de la solution) sur des balises au format Codes-barres 2D normalisé</t>
  </si>
  <si>
    <t>Tranche optionnelle 4
Émission d'une carte bancaire de paiement dématérialisée dédiée à la mobilité</t>
  </si>
  <si>
    <t>05.4.07</t>
  </si>
  <si>
    <t>05.3</t>
  </si>
  <si>
    <t xml:space="preserve">Frais paiement carte bancaire CB - Coût fixe à la remise </t>
  </si>
  <si>
    <t>Frais paiement carte bancaire CB - Coût variable à la remise - en pourcentage du montant de la remise</t>
  </si>
  <si>
    <t xml:space="preserve">Frais paiement carte bancaire Mastercard - Coût fixe à la remise </t>
  </si>
  <si>
    <t>Frais paiement carte bancaire Mastercard - Coût variable à la remise - en pourcentage du montant de la remise</t>
  </si>
  <si>
    <t xml:space="preserve">Frais paiement carte bancaire Visa - Coût fixe à la remise </t>
  </si>
  <si>
    <t>Frais paiement carte bancaire Visa - Coût variable à la remise - en pourcentage du montant de la remise</t>
  </si>
  <si>
    <t xml:space="preserve">Frais paiement carte bancaire Autre schéma - Coût fixe à la remise </t>
  </si>
  <si>
    <t>Frais paiement carte bancaire Autre schéma - Coût variable à la remise - en pourcentage du montant de la remise</t>
  </si>
  <si>
    <t xml:space="preserve">Frais remboursement carte bancaire CB - Coût fixe à la remise </t>
  </si>
  <si>
    <t>Frais remboursement carte bancaire CB - Coût variable à la remise - en pourcentage du montant de la remise</t>
  </si>
  <si>
    <t xml:space="preserve">Frais remboursement carte bancaire Mastercard - Coût fixe à la remise </t>
  </si>
  <si>
    <t>Frais remboursement carte bancaire Mastercard - Coût variable à la remise - en pourcentage du montant de la remise</t>
  </si>
  <si>
    <t xml:space="preserve">Frais remboursement carte bancaire Visa - Coût fixe à la remise </t>
  </si>
  <si>
    <t>Frais remboursement carte bancaire Visa - Coût variable à la remise - en pourcentage du montant de la remise</t>
  </si>
  <si>
    <t xml:space="preserve">Frais remboursement carte bancaire Autre schéma - Coût fixe à la remise </t>
  </si>
  <si>
    <t>Frais remboursement carte bancaire Autre schéma - Coût variable à la remise - en pourcentage du montant de la remise</t>
  </si>
  <si>
    <t>par remise</t>
  </si>
  <si>
    <t>taux par remise</t>
  </si>
  <si>
    <t>03.2.01.4</t>
  </si>
  <si>
    <t>Coût de fonctionnement de la solution de paiement du FSNM TU</t>
  </si>
  <si>
    <t>03.2.01.5</t>
  </si>
  <si>
    <t>Tranche Ferme 
Exploitation de la solution « Titre Unique »</t>
  </si>
  <si>
    <t>05.2.08</t>
  </si>
  <si>
    <t>Tranche optionnelle 1
Conception et mise en service du traitement de la validation par l'application nationale (ou toute autre application s'appuyant sur les fonctionnalités de la solution) sur des balises au format Codes-barres 2D normalisé</t>
  </si>
  <si>
    <t>Tranche optionnelle 2
Conception et mise en service de la distribution et le stockage des titres s'appuyant sur la technologie HCE et leur validation via la technologie NFC</t>
  </si>
  <si>
    <r>
      <t xml:space="preserve">Les prix ci-dessous intégrent toutes les prestations, travaux, logiciel, matériels et hébergement nécessaires à la conception et à la mise en service des fonctionnalités de la </t>
    </r>
    <r>
      <rPr>
        <b/>
        <i/>
        <sz val="10"/>
        <color theme="1"/>
        <rFont val="Marianne"/>
        <family val="3"/>
      </rPr>
      <t>tranche optionnelle 2</t>
    </r>
    <r>
      <rPr>
        <i/>
        <sz val="10"/>
        <color theme="1"/>
        <rFont val="Marianne"/>
        <family val="3"/>
      </rPr>
      <t xml:space="preserve">, telle que décrite dans le CCTP et ses annexes, </t>
    </r>
    <r>
      <rPr>
        <b/>
        <i/>
        <sz val="10"/>
        <color theme="1"/>
        <rFont val="Marianne"/>
        <family val="3"/>
      </rPr>
      <t>et ce jusqu'à la fin de la VSR de ces fonctionnalités.</t>
    </r>
  </si>
  <si>
    <t>Tranche optionnelle 3
Conception et mise en oeuvre d'une centrale d'appel</t>
  </si>
  <si>
    <t>Tranche optionnelle 4 :
Émission d'une carte bancaire de paiement dématérialisée dédiée à la mobilité</t>
  </si>
  <si>
    <r>
      <t xml:space="preserve">Les prix ci-dessous intégrent toutes les prestations, travaux, logiciel, matériels et hébergement nécessaires à la conception et à la mise en service des fonctionnalités de la </t>
    </r>
    <r>
      <rPr>
        <b/>
        <i/>
        <sz val="10"/>
        <color theme="1"/>
        <rFont val="Marianne"/>
        <family val="3"/>
      </rPr>
      <t>tranche optionnelle 4</t>
    </r>
    <r>
      <rPr>
        <i/>
        <sz val="10"/>
        <color theme="1"/>
        <rFont val="Marianne"/>
        <family val="3"/>
      </rPr>
      <t>, telle que décrite dans le CCTP et ses annexes.</t>
    </r>
  </si>
  <si>
    <r>
      <t xml:space="preserve">Les prix ci-dessous intégrent toutes les prestations, travaux, logiciel, matériels et hébergement nécessaires à la conception et à la mise en service des fonctionnalités de la </t>
    </r>
    <r>
      <rPr>
        <b/>
        <i/>
        <sz val="10"/>
        <color theme="1"/>
        <rFont val="Marianne"/>
        <family val="3"/>
      </rPr>
      <t>tranche optionnelle 3</t>
    </r>
    <r>
      <rPr>
        <i/>
        <sz val="10"/>
        <color theme="1"/>
        <rFont val="Marianne"/>
        <family val="3"/>
      </rPr>
      <t xml:space="preserve">, telle que décrite dans le CCTP et ses annexes, </t>
    </r>
    <r>
      <rPr>
        <b/>
        <i/>
        <sz val="10"/>
        <color theme="1"/>
        <rFont val="Marianne"/>
        <family val="3"/>
      </rPr>
      <t>et ce jusqu'à l'ouverture de la centrale d'appels.</t>
    </r>
  </si>
  <si>
    <t>Assistance aux usagers du SNM TU (B2C) pour un volume de 100 demandes</t>
  </si>
  <si>
    <t>pour 100 demandes</t>
  </si>
  <si>
    <t>pour 100 appels</t>
  </si>
  <si>
    <r>
      <t xml:space="preserve">Les prix ci-dessous concernent les prestations d'exploitation de la solution « Titre Unique » </t>
    </r>
    <r>
      <rPr>
        <b/>
        <i/>
        <sz val="10"/>
        <color theme="1"/>
        <rFont val="Marianne"/>
        <family val="3"/>
      </rPr>
      <t>à compter de la fin de la VSR (Phase 2) de la Tranche Ferme</t>
    </r>
    <r>
      <rPr>
        <i/>
        <sz val="10"/>
        <color theme="1"/>
        <rFont val="Marianne"/>
        <family val="3"/>
      </rPr>
      <t xml:space="preserve">.
</t>
    </r>
    <r>
      <rPr>
        <b/>
        <i/>
        <sz val="10"/>
        <color theme="1"/>
        <rFont val="Marianne"/>
        <family val="3"/>
      </rPr>
      <t>Le prix pour un hébergement provisoire par le Titulaire est indépendant des tranches optionnelles et UO commandées</t>
    </r>
    <r>
      <rPr>
        <i/>
        <sz val="10"/>
        <color theme="1"/>
        <rFont val="Marianne"/>
        <family val="3"/>
      </rPr>
      <t>, et conditionné par le dimensionnement tel que défini au CCTP §04.1 (configurations 0 à 4). Seul les prix pour les configurations 0 et 1 sont demandées</t>
    </r>
  </si>
  <si>
    <t>Le coût indiqué pour la réversibilité s'entend pour la globalité des prestations de la tranche ferme. Le surcoût induit pour la réversibilité par les réalisations effectuées dans le cadre des tranches optionnelles est à préciser dans les lignes correspondantes du BPU. Le surcoût pour la réversibilité des réalisations effectuées par commande d'unités d'œuvre doit être intégré dans le chiffrage de ces réalisations complémentaires</t>
  </si>
  <si>
    <t>exploitation et développement correctif d’un service numérique pendant 20 jours ouvrés</t>
  </si>
  <si>
    <t>développement et exploitation d’un service numérique pendant 20 jours ouvrés</t>
  </si>
  <si>
    <t>Les montants ci-dessous tiennent compte des éventuels frais de tenue de comptes nécessaires à l'encaissement, à la répartition, au reversement des recettes. Les frais relatifs à l'encaissement de la recette sur le compte de paiement du Titulaire ne sont pas à prendre en compte et doivent être assumés par l'initiateur des transactions</t>
  </si>
  <si>
    <t xml:space="preserve">Reversement de recettes - virement SEPA - Coût fixe à la remise </t>
  </si>
  <si>
    <t>Reversement de recettes - virement SEPA - Coût variable à la remise - en pourcentage du montant de la remise</t>
  </si>
  <si>
    <t>Assistance aux Gestionnaire de Service</t>
  </si>
  <si>
    <t>par FSNM par mois</t>
  </si>
  <si>
    <t>par Gestionnaire par mois</t>
  </si>
  <si>
    <t>à compléter (dans onglet mode emploi)</t>
  </si>
  <si>
    <t>cadrage produit d’un service numérique simple pendant 20 jours ouvrés.</t>
  </si>
  <si>
    <t>UO_CADR_simple_court</t>
  </si>
  <si>
    <t>UO_CADR_simple_long</t>
  </si>
  <si>
    <t>UO_CADR_complexe_court</t>
  </si>
  <si>
    <t>UO_CADR_complexe_long</t>
  </si>
  <si>
    <t>cadrage produit d’un service numérique complexe pendant 5 jours ouvrés</t>
  </si>
  <si>
    <t>développement d’un service numérique simple pendant 5 jours ouvrés</t>
  </si>
  <si>
    <t>UO_DEV_Simple_court</t>
  </si>
  <si>
    <t>UO_DEV_Simple_long</t>
  </si>
  <si>
    <t>UO_DEV_Complexe_court</t>
  </si>
  <si>
    <t>développement d’un service numérique complexe pendant 5 jours ouvrés</t>
  </si>
  <si>
    <t>UO_DEV_Complexe_long</t>
  </si>
  <si>
    <t>développement d’un traitement de données pendant 5 jours ouvrés</t>
  </si>
  <si>
    <t>UO_DEV_DATA_court</t>
  </si>
  <si>
    <t>UO_DEV_DATA_long</t>
  </si>
  <si>
    <t>UO_DEVOPS_court</t>
  </si>
  <si>
    <t>UO_DEVOPS_long</t>
  </si>
  <si>
    <t>pilotage du développement et de l’exploitation d’un service numérique pendant 5 jours ouvrés</t>
  </si>
  <si>
    <t>UO_LEADTECH_court</t>
  </si>
  <si>
    <t>UO_LEADTECH_long</t>
  </si>
  <si>
    <t>exploitation et développement correctif d’un service numérique pendant 5 jours ouvrés</t>
  </si>
  <si>
    <t>UO_DEV_EXPLOIT_court</t>
  </si>
  <si>
    <t>UO_DEV_EXPLOIT_long</t>
  </si>
  <si>
    <t>développement et exploitation d’un service numérique pendant 5 jours ouvrés</t>
  </si>
  <si>
    <t xml:space="preserve">Nom du soumissionnaire : </t>
  </si>
  <si>
    <t>Le Détail Quantitatif Estimatif (DQE) est automatiquement complété à partir des valeurs d'autres onglets (cases à fond violet clair). Le soumissionnaire est invité toutefois à vérifier la cohérence des calculs et notamment les renvois entre onglets.</t>
  </si>
  <si>
    <t>Nom du soumissionnaire</t>
  </si>
  <si>
    <t>Bordereau des prix unitaires commun à la tranche ferme et aux tranches optionnelles</t>
  </si>
  <si>
    <t>Conformément aux document du marché c'est le taux de TVA en vigueur en France qui s'applique. Principe de la TVA intracommunautaire pour les entreprises sises dans l'Union Européenne. Dans l’hypothèse où le soumissionnaire n’est pas soumis à la TVA en France ou est soumis à une TVA réduite, celui-ci annexera aux documents financiers produits au titre de son offre, une note justifiant du régime fiscal lui étant applicable dans le cadre de l’exécution du marché, ainsi que les pièces justificatives.</t>
  </si>
  <si>
    <t>Un montant nul d'une prestation  doit  être explicitement valorisée à 0€. Le soumissionnaire doit obligatoirement remplir toutes les cases des DPGF de la TF et des TO ainsi que celles du BPU commun à la TF et aux TO. Le non respect de cette exigence rend son offre irrégulière. En effet, si certaines cases de prix ne sont pas renseignées par oubli, cela ne peut pas faire l'objet de régularisation au moment de l'analyse des offres eu égard du caractère intangible du prix.</t>
  </si>
  <si>
    <r>
      <t xml:space="preserve">Les onglets suivants sont à compléter, </t>
    </r>
    <r>
      <rPr>
        <u/>
        <sz val="10"/>
        <color rgb="FFFF0000"/>
        <rFont val="Marianne"/>
        <family val="3"/>
      </rPr>
      <t>uniquement et pour toutes les cases à fond jaune clair</t>
    </r>
    <r>
      <rPr>
        <sz val="10"/>
        <rFont val="Marianne"/>
        <family val="3"/>
      </rPr>
      <t xml:space="preserve"> :
 - Décomposition du prix global et forfaitaire de la tranche ferme : DPGF-TF
 - Décomposition du prix global et forfaitaire de la tranche optionnelle 1 : DPGF-TO1
 - Décomposition du prix global et forfaitaire de la tranche optionnelle 2 : DPGF-TO2
 - Décomposition du prix global et forfaitaire de la tranche optionnelle 3 : DPGF-TO3
 - Décomposition du prix global et forfaitaire de la trancheoptionnelle 4 : DPGF -TO4
 - Bordereau des Prix  Unitaires commun à la tranche ferme et aux tranches optionnelles : BPU-TF et TO
- Détail quantitatif estimatif associé au bordereau des prix unitaires commun à la tranche ferme et aux tranches optionnelles</t>
    </r>
  </si>
  <si>
    <t>BPU.01</t>
  </si>
  <si>
    <t>BPU.02</t>
  </si>
  <si>
    <t>BPU.03</t>
  </si>
  <si>
    <t>BPU.04</t>
  </si>
  <si>
    <t>BPU.05</t>
  </si>
  <si>
    <t>BPU.06</t>
  </si>
  <si>
    <t>BPU.07</t>
  </si>
  <si>
    <t>BPU.08</t>
  </si>
  <si>
    <t>BPU.09</t>
  </si>
  <si>
    <t>BPU.10</t>
  </si>
  <si>
    <t>BPU.11</t>
  </si>
  <si>
    <t>BPU.12</t>
  </si>
  <si>
    <t>BPU.13</t>
  </si>
  <si>
    <t>BPU.14</t>
  </si>
  <si>
    <t>BPU.15</t>
  </si>
  <si>
    <t>BPU.16</t>
  </si>
  <si>
    <t>BPU.17</t>
  </si>
  <si>
    <t>BPU.18</t>
  </si>
  <si>
    <t>BPU.19</t>
  </si>
  <si>
    <t>BPU.20</t>
  </si>
  <si>
    <t>BPU.21</t>
  </si>
  <si>
    <t>BPU.22</t>
  </si>
  <si>
    <t>BPU.23</t>
  </si>
  <si>
    <t>BPU.24</t>
  </si>
  <si>
    <t>BPU.25</t>
  </si>
  <si>
    <t>BPU.26</t>
  </si>
  <si>
    <t>BPU.27</t>
  </si>
  <si>
    <t>BPU.28</t>
  </si>
  <si>
    <t>BPU.29</t>
  </si>
  <si>
    <t>BPU.30</t>
  </si>
  <si>
    <t>BPU.31</t>
  </si>
  <si>
    <t>BPU.32</t>
  </si>
  <si>
    <t>BPU.33</t>
  </si>
  <si>
    <t>BPU.34</t>
  </si>
  <si>
    <t>BPU.35</t>
  </si>
  <si>
    <t>BPU.36</t>
  </si>
  <si>
    <t>BPU.37</t>
  </si>
  <si>
    <t>BPU.38</t>
  </si>
  <si>
    <t>BPU.39</t>
  </si>
  <si>
    <t>BPU.40</t>
  </si>
  <si>
    <t>BPU.41</t>
  </si>
  <si>
    <t>BPU.42</t>
  </si>
  <si>
    <t>BPU.43</t>
  </si>
  <si>
    <t>BPU.44</t>
  </si>
  <si>
    <t>BPU.45</t>
  </si>
  <si>
    <t>BPU.46</t>
  </si>
  <si>
    <t>BPU.47</t>
  </si>
  <si>
    <t>BPU.48</t>
  </si>
  <si>
    <t>BPU.49</t>
  </si>
  <si>
    <t>BPU.50</t>
  </si>
  <si>
    <t>BPU.51</t>
  </si>
  <si>
    <t>BPU.52</t>
  </si>
  <si>
    <t>BPU.53</t>
  </si>
  <si>
    <t>BPU.54</t>
  </si>
  <si>
    <t>BPU.55</t>
  </si>
  <si>
    <t>BPU.56</t>
  </si>
  <si>
    <t>BPU.57</t>
  </si>
  <si>
    <t>BPU.58</t>
  </si>
  <si>
    <t>BPU.59</t>
  </si>
  <si>
    <t>BPU.60</t>
  </si>
  <si>
    <t>BPU.61</t>
  </si>
  <si>
    <t>BPU.62</t>
  </si>
  <si>
    <t>BPU.63</t>
  </si>
  <si>
    <t>BPU.64</t>
  </si>
  <si>
    <t>TO1 - Maintien en Conditions Opérationnelles et de sécurité pendant la Garantie</t>
  </si>
  <si>
    <t>TO1 - Maintien en Conditions Opérationnelles et de sécurité après la Garantie</t>
  </si>
  <si>
    <t>TO1 - Réversibilité et restitution des données</t>
  </si>
  <si>
    <t>TO2 - Maintien en Conditions Opérationnelles et de sécurité pendant la Garantie</t>
  </si>
  <si>
    <t>TO2 - Maintien en Conditions Opérationnelles et de sécurité après la Garantie</t>
  </si>
  <si>
    <t>TO2 - Réversibilité et restitution des données</t>
  </si>
  <si>
    <r>
      <t xml:space="preserve">Les prix ci-dessous sont les coûts </t>
    </r>
    <r>
      <rPr>
        <b/>
        <i/>
        <sz val="10"/>
        <color theme="1"/>
        <rFont val="Marianne"/>
        <family val="3"/>
      </rPr>
      <t>additionnels</t>
    </r>
    <r>
      <rPr>
        <i/>
        <sz val="10"/>
        <color theme="1"/>
        <rFont val="Marianne"/>
        <family val="3"/>
      </rPr>
      <t xml:space="preserve"> propres à la Tranche Optionnelle 1 à  l'issue de la VSR. Ils ne peuvent être commandés que si la tranche optionnelle 1 a été affermie.</t>
    </r>
  </si>
  <si>
    <r>
      <t xml:space="preserve">Les prix ci-dessous sont les coûts </t>
    </r>
    <r>
      <rPr>
        <b/>
        <i/>
        <sz val="10"/>
        <color theme="1"/>
        <rFont val="Marianne"/>
        <family val="3"/>
      </rPr>
      <t>additionnels</t>
    </r>
    <r>
      <rPr>
        <i/>
        <sz val="10"/>
        <color theme="1"/>
        <rFont val="Marianne"/>
        <family val="3"/>
      </rPr>
      <t xml:space="preserve"> propres à la Tranche Optionnelle 2 applicables à l'issue de la VSR. Ils ne peuvent être commandés que si la tranche optionnelle 2 a été affermie.</t>
    </r>
  </si>
  <si>
    <r>
      <t xml:space="preserve">Les prix ci-dessous sont les coûts </t>
    </r>
    <r>
      <rPr>
        <b/>
        <i/>
        <sz val="10"/>
        <color theme="1"/>
        <rFont val="Marianne"/>
        <family val="3"/>
      </rPr>
      <t>additionnels</t>
    </r>
    <r>
      <rPr>
        <i/>
        <sz val="10"/>
        <color theme="1"/>
        <rFont val="Marianne"/>
        <family val="3"/>
      </rPr>
      <t xml:space="preserve"> propres à la Tranche Optionnelle 3 applicables à l'issue de la mise en service. Ils ne peuvent être commandés que si la tranche optionnelle 3 a été affermie.</t>
    </r>
  </si>
  <si>
    <r>
      <t xml:space="preserve">Les prix ci-dessous sont les coûts </t>
    </r>
    <r>
      <rPr>
        <b/>
        <i/>
        <sz val="10"/>
        <color theme="1"/>
        <rFont val="Marianne"/>
        <family val="3"/>
      </rPr>
      <t>additionnels</t>
    </r>
    <r>
      <rPr>
        <i/>
        <sz val="10"/>
        <color theme="1"/>
        <rFont val="Marianne"/>
        <family val="3"/>
      </rPr>
      <t xml:space="preserve"> propres à la Tranche Optionnelle 4 applicables à l'issue de la mise en service. Ils ne peuvent être commandés que si la tranche optionnelle 4 a été affermie.</t>
    </r>
  </si>
  <si>
    <t>Extension temporelle d'un hébergement provisoire par le Titulaire - configuration 0</t>
  </si>
  <si>
    <t>Extension temporelle d'un hébergement provisoire par le Titulaire - configuration 1</t>
  </si>
  <si>
    <t>Date et signature :</t>
  </si>
  <si>
    <t>05.1.09</t>
  </si>
  <si>
    <t>05.1.06.2</t>
  </si>
  <si>
    <t>05.2.10</t>
  </si>
  <si>
    <t>05.2.11</t>
  </si>
  <si>
    <t>03.1.04.2.E</t>
  </si>
  <si>
    <t>03.2.03.6</t>
  </si>
  <si>
    <t>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t>
  </si>
  <si>
    <t>L’attention du soumissionnaire est attirée sur le fait que les prix renseignés dans les présentes DPGF de la tranche ferme et de chaque tranche optionnelle et le présent BPU commun à la tranche ferme et aux tranches optionnelles seront ceux utilisés pour l’ensemble du marché.
Le détail quantitatif estimatif (DQE) n’est pas une pièce contractuelle du marché. Celle-ci est utilisée afin d’analyser le critère du prix. Les quantités sont estimatives et non contractuelles.
Les prix remis par le soumissionnaire sont réputés comprendre tous les frais incluant taxes et sujétions liés à la bonne exécution des prestations, y compris et sans que cette liste ne soit exhaustive : les frais de déplacement, d’hébergement, toutes les charges fiscales, parafiscales ou autre, les réunions (préparation, participation et comptes rendus), la rédaction des livrables et toutes sujétions afférentes.</t>
  </si>
  <si>
    <t>TOTAL DU PRIX GLOBAL ET FORFAITAIRE POUR LA TRANCHE FERME</t>
  </si>
  <si>
    <t>Prestations à bons de commande pouvant être commandées lors de la tranche ferme ou/et l'une des tranches optionnelles</t>
  </si>
  <si>
    <t>Détail Quantitatif Estimatif (DQE) - pièce non contractuelle</t>
  </si>
  <si>
    <t>Valeur fictive pour le DQE d'un montant moyen d'achat de titre de transport</t>
  </si>
  <si>
    <r>
      <t>Les prix ci-dessous sont applicables à toutes les remises de paiement initiées par la solution "Titre Unique"</t>
    </r>
    <r>
      <rPr>
        <i/>
        <sz val="10"/>
        <color rgb="FFFF0000"/>
        <rFont val="Marianne"/>
        <family val="3"/>
      </rPr>
      <t>, pour les ventes de titres prépayés et la facturation de l'offre de mobilité postpayée TU</t>
    </r>
    <r>
      <rPr>
        <i/>
        <sz val="10"/>
        <color theme="1"/>
        <rFont val="Marianne"/>
        <family val="3"/>
      </rPr>
      <t>. Les coûts fixes à la remise de paiement incluent les coûts des schémas de paiement et les coûts de traitement processeur, y compris les coûts relatifs aux demandes d'autorisation.
Les autres coûts fixes, indépendants du volume de transaction, sont à intégrer dans les lignes de prix "Maintien en Conditions Opérationnelles et de sécurité " BPU.01 à BPU.04</t>
    </r>
  </si>
  <si>
    <r>
      <t xml:space="preserve">Opérations de débit sur le compte des usagers </t>
    </r>
    <r>
      <rPr>
        <b/>
        <strike/>
        <sz val="10"/>
        <color rgb="FFFF0000"/>
        <rFont val="Marianne"/>
        <family val="3"/>
      </rPr>
      <t>(titres prépayés)</t>
    </r>
    <r>
      <rPr>
        <b/>
        <sz val="10"/>
        <color theme="1"/>
        <rFont val="Marianne"/>
        <family val="3"/>
      </rPr>
      <t>, coûts selon le schéma bancaire utilisé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</si>
</sst>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quot;€&quot;"/>
    <numFmt numFmtId="165" formatCode="0.000%"/>
    <numFmt numFmtId="166" formatCode="_-* #,##0_-;\-* #,##0_-;_-* &quot;-&quot;??_-;_-@_-"/>
    <numFmt numFmtId="167" formatCode="_-* #,##0\ &quot;€&quot;_-;\-* #,##0\ &quot;€&quot;_-;_-* &quot;-&quot;??\ &quot;€&quot;_-;_-@_-"/>
  </numFmts>
  <fonts count="29" x14ac:knownFonts="1">
    <font>
      <sz val="11"/>
      <color theme="1"/>
      <name val="Calibri"/>
      <family val="2"/>
      <scheme val="minor"/>
    </font>
    <font>
      <sz val="10"/>
      <name val="Arial"/>
      <family val="2"/>
    </font>
    <font>
      <sz val="8"/>
      <name val="Calibri"/>
      <family val="2"/>
      <scheme val="minor"/>
    </font>
    <font>
      <sz val="11"/>
      <color theme="1"/>
      <name val="Calibri"/>
      <family val="2"/>
      <scheme val="minor"/>
    </font>
    <font>
      <b/>
      <i/>
      <sz val="16"/>
      <color theme="1"/>
      <name val="Marianne"/>
      <family val="3"/>
    </font>
    <font>
      <b/>
      <i/>
      <sz val="14"/>
      <color theme="1"/>
      <name val="Marianne"/>
      <family val="3"/>
    </font>
    <font>
      <sz val="11"/>
      <color theme="1"/>
      <name val="Marianne"/>
      <family val="3"/>
    </font>
    <font>
      <sz val="10"/>
      <name val="Marianne"/>
      <family val="3"/>
    </font>
    <font>
      <sz val="11"/>
      <name val="Marianne"/>
      <family val="3"/>
    </font>
    <font>
      <b/>
      <u/>
      <sz val="10"/>
      <color theme="1"/>
      <name val="Marianne"/>
      <family val="3"/>
    </font>
    <font>
      <sz val="10"/>
      <color theme="1"/>
      <name val="Marianne"/>
      <family val="3"/>
    </font>
    <font>
      <b/>
      <sz val="12"/>
      <color theme="1"/>
      <name val="Marianne"/>
      <family val="3"/>
    </font>
    <font>
      <b/>
      <sz val="16"/>
      <color theme="0"/>
      <name val="Marianne"/>
      <family val="3"/>
    </font>
    <font>
      <sz val="8"/>
      <color theme="1"/>
      <name val="Marianne"/>
      <family val="3"/>
    </font>
    <font>
      <b/>
      <sz val="10"/>
      <color theme="0"/>
      <name val="Marianne"/>
      <family val="3"/>
    </font>
    <font>
      <b/>
      <sz val="10"/>
      <color theme="1"/>
      <name val="Marianne"/>
      <family val="3"/>
    </font>
    <font>
      <sz val="10"/>
      <color theme="0"/>
      <name val="Marianne"/>
      <family val="3"/>
    </font>
    <font>
      <b/>
      <sz val="11"/>
      <color theme="1"/>
      <name val="Marianne"/>
      <family val="3"/>
    </font>
    <font>
      <i/>
      <sz val="10"/>
      <color theme="1"/>
      <name val="Marianne"/>
      <family val="3"/>
    </font>
    <font>
      <b/>
      <i/>
      <sz val="10"/>
      <color theme="1"/>
      <name val="Marianne"/>
      <family val="3"/>
    </font>
    <font>
      <sz val="12"/>
      <color theme="1"/>
      <name val="Marianne"/>
      <family val="3"/>
    </font>
    <font>
      <b/>
      <sz val="12"/>
      <color theme="0"/>
      <name val="Marianne"/>
      <family val="3"/>
    </font>
    <font>
      <strike/>
      <sz val="10"/>
      <color theme="1"/>
      <name val="Marianne"/>
      <family val="3"/>
    </font>
    <font>
      <b/>
      <sz val="11"/>
      <color theme="0"/>
      <name val="Calibri"/>
      <family val="2"/>
      <scheme val="minor"/>
    </font>
    <font>
      <b/>
      <sz val="11"/>
      <color theme="0"/>
      <name val="Marianne"/>
      <family val="3"/>
    </font>
    <font>
      <u/>
      <sz val="10"/>
      <color rgb="FFFF0000"/>
      <name val="Marianne"/>
      <family val="3"/>
    </font>
    <font>
      <u val="singleAccounting"/>
      <sz val="11"/>
      <color theme="1"/>
      <name val="Marianne"/>
      <family val="3"/>
    </font>
    <font>
      <i/>
      <sz val="10"/>
      <color rgb="FFFF0000"/>
      <name val="Marianne"/>
      <family val="3"/>
    </font>
    <font>
      <b/>
      <strike/>
      <sz val="10"/>
      <color rgb="FFFF0000"/>
      <name val="Marianne"/>
      <family val="3"/>
    </font>
  </fonts>
  <fills count="13">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3"/>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rgb="FFE4DFEC"/>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3"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44"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cellStyleXfs>
  <cellXfs count="114">
    <xf numFmtId="0" fontId="0" fillId="0" borderId="0" xfId="0"/>
    <xf numFmtId="0" fontId="0" fillId="0" borderId="0" xfId="0" applyAlignment="1">
      <alignment vertical="center" wrapText="1"/>
    </xf>
    <xf numFmtId="0" fontId="6" fillId="3" borderId="0" xfId="0" applyFont="1" applyFill="1"/>
    <xf numFmtId="0" fontId="9" fillId="3" borderId="0" xfId="0" applyFont="1" applyFill="1" applyAlignment="1">
      <alignment horizontal="center"/>
    </xf>
    <xf numFmtId="0" fontId="10" fillId="3" borderId="0" xfId="0" applyFont="1" applyFill="1" applyAlignment="1">
      <alignment horizontal="left" vertical="top" wrapText="1"/>
    </xf>
    <xf numFmtId="0" fontId="5" fillId="3" borderId="0" xfId="0" applyFont="1" applyFill="1" applyAlignment="1">
      <alignment vertical="center" wrapText="1"/>
    </xf>
    <xf numFmtId="0" fontId="6" fillId="0" borderId="0" xfId="0" applyFont="1" applyAlignment="1">
      <alignment vertical="center" wrapText="1"/>
    </xf>
    <xf numFmtId="0" fontId="14" fillId="4" borderId="1"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0" fillId="5" borderId="6"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49" fontId="16" fillId="4" borderId="1" xfId="0" applyNumberFormat="1" applyFont="1" applyFill="1" applyBorder="1" applyAlignment="1">
      <alignment horizontal="center" vertical="center" wrapText="1"/>
    </xf>
    <xf numFmtId="0" fontId="16" fillId="4" borderId="8" xfId="0" applyFont="1" applyFill="1" applyBorder="1" applyAlignment="1">
      <alignment vertical="center" wrapText="1"/>
    </xf>
    <xf numFmtId="0" fontId="16" fillId="4" borderId="8" xfId="0" applyFont="1" applyFill="1" applyBorder="1" applyAlignment="1">
      <alignment horizontal="center" vertical="center" wrapText="1"/>
    </xf>
    <xf numFmtId="164" fontId="16" fillId="4" borderId="9" xfId="0" applyNumberFormat="1" applyFont="1" applyFill="1" applyBorder="1" applyAlignment="1">
      <alignment horizontal="center" vertical="center" wrapText="1"/>
    </xf>
    <xf numFmtId="0" fontId="10" fillId="0" borderId="1" xfId="0" quotePrefix="1" applyFont="1" applyBorder="1" applyAlignment="1">
      <alignment horizontal="center" vertical="center" wrapText="1"/>
    </xf>
    <xf numFmtId="0" fontId="6" fillId="0" borderId="0" xfId="0" applyFont="1" applyAlignment="1">
      <alignment horizontal="center" vertical="center" wrapText="1"/>
    </xf>
    <xf numFmtId="0" fontId="10" fillId="0" borderId="1" xfId="1" applyFont="1" applyBorder="1" applyAlignment="1">
      <alignment horizontal="left" vertical="top" wrapText="1" indent="1"/>
    </xf>
    <xf numFmtId="49" fontId="15" fillId="5" borderId="1" xfId="0" applyNumberFormat="1" applyFont="1" applyFill="1" applyBorder="1" applyAlignment="1">
      <alignment horizontal="center" vertical="center" wrapText="1"/>
    </xf>
    <xf numFmtId="49" fontId="15" fillId="5" borderId="6" xfId="0" applyNumberFormat="1" applyFont="1" applyFill="1" applyBorder="1" applyAlignment="1">
      <alignment horizontal="center" vertical="center" wrapText="1"/>
    </xf>
    <xf numFmtId="0" fontId="15" fillId="5" borderId="6" xfId="0" applyFont="1" applyFill="1" applyBorder="1" applyAlignment="1">
      <alignment horizontal="center" vertical="center" wrapText="1"/>
    </xf>
    <xf numFmtId="164" fontId="15" fillId="5" borderId="7" xfId="0" applyNumberFormat="1" applyFont="1" applyFill="1" applyBorder="1" applyAlignment="1">
      <alignment horizontal="center" vertical="center" wrapText="1"/>
    </xf>
    <xf numFmtId="0" fontId="17" fillId="0" borderId="0" xfId="0" applyFont="1" applyAlignment="1">
      <alignment vertical="center" wrapText="1"/>
    </xf>
    <xf numFmtId="0" fontId="10" fillId="6" borderId="1" xfId="0" applyFont="1" applyFill="1" applyBorder="1" applyAlignment="1">
      <alignment horizontal="center" vertical="center" wrapText="1"/>
    </xf>
    <xf numFmtId="0" fontId="10" fillId="6" borderId="4" xfId="0" applyFont="1" applyFill="1" applyBorder="1" applyAlignment="1">
      <alignment horizontal="center" vertical="center" wrapText="1"/>
    </xf>
    <xf numFmtId="44" fontId="10" fillId="6" borderId="4" xfId="2" applyFont="1" applyFill="1" applyBorder="1" applyAlignment="1">
      <alignment horizontal="center" vertical="center" wrapText="1"/>
    </xf>
    <xf numFmtId="0" fontId="10" fillId="0" borderId="1" xfId="1" applyFont="1" applyBorder="1" applyAlignment="1">
      <alignment horizontal="center" vertical="top" wrapText="1"/>
    </xf>
    <xf numFmtId="166" fontId="10" fillId="0" borderId="4" xfId="4" applyNumberFormat="1" applyFont="1" applyBorder="1" applyAlignment="1">
      <alignment horizontal="center" vertical="center" wrapText="1"/>
    </xf>
    <xf numFmtId="0" fontId="11" fillId="0" borderId="0" xfId="0" applyFont="1" applyAlignment="1">
      <alignment horizontal="center" vertical="center" wrapText="1"/>
    </xf>
    <xf numFmtId="0" fontId="21" fillId="3" borderId="0" xfId="1" applyFont="1" applyFill="1" applyAlignment="1">
      <alignment vertical="center"/>
    </xf>
    <xf numFmtId="44" fontId="10" fillId="8" borderId="4" xfId="2" applyFont="1" applyFill="1" applyBorder="1" applyAlignment="1">
      <alignment horizontal="center" vertical="center" wrapText="1"/>
    </xf>
    <xf numFmtId="165" fontId="10" fillId="8" borderId="4" xfId="3" applyNumberFormat="1" applyFont="1" applyFill="1" applyBorder="1" applyAlignment="1">
      <alignment horizontal="center" vertical="center" wrapText="1"/>
    </xf>
    <xf numFmtId="44" fontId="10" fillId="7" borderId="4" xfId="2" applyFont="1" applyFill="1" applyBorder="1" applyAlignment="1">
      <alignment horizontal="center" vertical="center" wrapText="1"/>
    </xf>
    <xf numFmtId="44" fontId="10" fillId="9" borderId="4" xfId="2" applyFont="1" applyFill="1" applyBorder="1" applyAlignment="1">
      <alignment horizontal="center" vertical="center" wrapText="1"/>
    </xf>
    <xf numFmtId="0" fontId="10" fillId="0" borderId="1" xfId="1" applyFont="1" applyBorder="1" applyAlignment="1">
      <alignment horizontal="left" vertical="center" wrapText="1"/>
    </xf>
    <xf numFmtId="0" fontId="18" fillId="10" borderId="4" xfId="0" applyFont="1" applyFill="1" applyBorder="1" applyAlignment="1">
      <alignment horizontal="center" vertical="center" wrapText="1"/>
    </xf>
    <xf numFmtId="166" fontId="14" fillId="4" borderId="8" xfId="4" applyNumberFormat="1" applyFont="1" applyFill="1" applyBorder="1" applyAlignment="1">
      <alignment horizontal="center" vertical="center" wrapText="1"/>
    </xf>
    <xf numFmtId="166" fontId="16" fillId="4" borderId="8" xfId="4" applyNumberFormat="1" applyFont="1" applyFill="1" applyBorder="1" applyAlignment="1">
      <alignment horizontal="center" vertical="center" wrapText="1"/>
    </xf>
    <xf numFmtId="166" fontId="6" fillId="0" borderId="0" xfId="4" applyNumberFormat="1" applyFont="1" applyAlignment="1">
      <alignment vertical="center" wrapText="1"/>
    </xf>
    <xf numFmtId="167" fontId="10" fillId="0" borderId="4" xfId="2" applyNumberFormat="1" applyFont="1" applyBorder="1" applyAlignment="1">
      <alignment horizontal="center" vertical="center" wrapText="1"/>
    </xf>
    <xf numFmtId="166" fontId="10" fillId="10" borderId="4" xfId="4" applyNumberFormat="1" applyFont="1" applyFill="1" applyBorder="1" applyAlignment="1">
      <alignment horizontal="center" vertical="center" wrapText="1"/>
    </xf>
    <xf numFmtId="44" fontId="10" fillId="10" borderId="4" xfId="0" applyNumberFormat="1" applyFont="1" applyFill="1" applyBorder="1" applyAlignment="1">
      <alignment horizontal="center" vertical="center" wrapText="1"/>
    </xf>
    <xf numFmtId="44" fontId="18" fillId="10" borderId="4" xfId="2" applyFont="1" applyFill="1" applyBorder="1" applyAlignment="1">
      <alignment vertical="center" wrapText="1"/>
    </xf>
    <xf numFmtId="0" fontId="11" fillId="0" borderId="0" xfId="0" applyFont="1" applyAlignment="1">
      <alignment horizontal="center" wrapText="1"/>
    </xf>
    <xf numFmtId="0" fontId="12" fillId="4" borderId="0" xfId="0" applyFont="1" applyFill="1" applyAlignment="1">
      <alignment horizontal="center" vertical="center" wrapText="1"/>
    </xf>
    <xf numFmtId="0" fontId="11" fillId="7" borderId="0" xfId="0" applyFont="1" applyFill="1" applyAlignment="1">
      <alignment horizontal="center" vertical="center" wrapText="1"/>
    </xf>
    <xf numFmtId="0" fontId="13" fillId="0" borderId="0" xfId="0" applyFont="1" applyAlignment="1">
      <alignment horizontal="left" vertical="center" wrapText="1"/>
    </xf>
    <xf numFmtId="0" fontId="14" fillId="4" borderId="0" xfId="0" applyFont="1" applyFill="1" applyAlignment="1">
      <alignment horizontal="center" vertical="center" wrapText="1"/>
    </xf>
    <xf numFmtId="44" fontId="10" fillId="7" borderId="4" xfId="0" applyNumberFormat="1" applyFont="1" applyFill="1" applyBorder="1" applyAlignment="1">
      <alignment horizontal="center" vertical="center" wrapText="1"/>
    </xf>
    <xf numFmtId="0" fontId="15" fillId="5" borderId="6" xfId="0" applyFont="1" applyFill="1" applyBorder="1" applyAlignment="1">
      <alignment horizontal="left" vertical="center" wrapText="1"/>
    </xf>
    <xf numFmtId="165" fontId="10" fillId="7" borderId="4" xfId="3" applyNumberFormat="1" applyFont="1" applyFill="1" applyBorder="1" applyAlignment="1">
      <alignment horizontal="center" vertical="center" wrapText="1"/>
    </xf>
    <xf numFmtId="0" fontId="15" fillId="6" borderId="1" xfId="1" applyFont="1" applyFill="1" applyBorder="1" applyAlignment="1">
      <alignment horizontal="left" vertical="center" wrapText="1"/>
    </xf>
    <xf numFmtId="44" fontId="22" fillId="11" borderId="4" xfId="2" applyFont="1" applyFill="1" applyBorder="1" applyAlignment="1">
      <alignment horizontal="center" vertical="center" wrapText="1"/>
    </xf>
    <xf numFmtId="0" fontId="10" fillId="0" borderId="6" xfId="1" applyFont="1" applyBorder="1" applyAlignment="1">
      <alignment horizontal="left" vertical="center" wrapText="1"/>
    </xf>
    <xf numFmtId="49" fontId="15" fillId="2" borderId="1" xfId="0" applyNumberFormat="1" applyFont="1" applyFill="1" applyBorder="1" applyAlignment="1">
      <alignment horizontal="center" vertical="center" wrapText="1"/>
    </xf>
    <xf numFmtId="49" fontId="15" fillId="2" borderId="6" xfId="0" applyNumberFormat="1" applyFont="1" applyFill="1" applyBorder="1" applyAlignment="1">
      <alignment horizontal="center" vertical="center" wrapText="1"/>
    </xf>
    <xf numFmtId="0" fontId="15" fillId="2" borderId="6" xfId="0" applyFont="1" applyFill="1" applyBorder="1" applyAlignment="1">
      <alignment horizontal="left" vertical="center" wrapText="1"/>
    </xf>
    <xf numFmtId="0" fontId="10" fillId="2" borderId="6" xfId="0" applyFont="1" applyFill="1" applyBorder="1" applyAlignment="1">
      <alignment horizontal="center" vertical="center" wrapText="1"/>
    </xf>
    <xf numFmtId="164" fontId="10" fillId="2" borderId="7" xfId="0" applyNumberFormat="1" applyFont="1" applyFill="1" applyBorder="1" applyAlignment="1">
      <alignment horizontal="center" vertical="center" wrapText="1"/>
    </xf>
    <xf numFmtId="49" fontId="10" fillId="2" borderId="6" xfId="0" applyNumberFormat="1" applyFont="1" applyFill="1" applyBorder="1" applyAlignment="1">
      <alignment horizontal="center" vertical="center" wrapText="1"/>
    </xf>
    <xf numFmtId="0" fontId="15" fillId="2" borderId="6" xfId="0" applyFont="1" applyFill="1" applyBorder="1" applyAlignment="1">
      <alignment horizontal="center" vertical="center" wrapText="1"/>
    </xf>
    <xf numFmtId="164" fontId="15" fillId="2" borderId="7" xfId="0" applyNumberFormat="1" applyFont="1" applyFill="1" applyBorder="1" applyAlignment="1">
      <alignment horizontal="center" vertical="center" wrapText="1"/>
    </xf>
    <xf numFmtId="0" fontId="14" fillId="12" borderId="5" xfId="0" applyFont="1" applyFill="1" applyBorder="1" applyAlignment="1">
      <alignment vertical="center" wrapText="1"/>
    </xf>
    <xf numFmtId="0" fontId="14" fillId="12" borderId="7" xfId="0" applyFont="1" applyFill="1" applyBorder="1" applyAlignment="1">
      <alignment horizontal="center" vertical="center" wrapText="1"/>
    </xf>
    <xf numFmtId="44" fontId="14" fillId="12" borderId="1" xfId="0" applyNumberFormat="1" applyFont="1" applyFill="1" applyBorder="1" applyAlignment="1">
      <alignment vertical="center" wrapText="1"/>
    </xf>
    <xf numFmtId="0" fontId="16" fillId="12" borderId="5" xfId="0" applyFont="1" applyFill="1" applyBorder="1" applyAlignment="1">
      <alignment vertical="center" wrapText="1"/>
    </xf>
    <xf numFmtId="0" fontId="14" fillId="12" borderId="6" xfId="0" applyFont="1" applyFill="1" applyBorder="1" applyAlignment="1">
      <alignment vertical="center" wrapText="1"/>
    </xf>
    <xf numFmtId="44" fontId="24" fillId="12" borderId="1" xfId="0" applyNumberFormat="1" applyFont="1" applyFill="1" applyBorder="1" applyAlignment="1">
      <alignment vertical="center" wrapText="1"/>
    </xf>
    <xf numFmtId="44" fontId="23" fillId="12" borderId="1" xfId="0" applyNumberFormat="1" applyFont="1" applyFill="1" applyBorder="1" applyAlignment="1">
      <alignment vertical="center" wrapText="1"/>
    </xf>
    <xf numFmtId="0" fontId="7" fillId="0" borderId="1" xfId="1" applyFont="1" applyBorder="1" applyAlignment="1">
      <alignment horizontal="center" vertical="top" wrapText="1"/>
    </xf>
    <xf numFmtId="0" fontId="4" fillId="0" borderId="0" xfId="0" applyFont="1" applyAlignment="1">
      <alignment horizontal="center" vertical="center" wrapText="1"/>
    </xf>
    <xf numFmtId="0" fontId="10" fillId="3" borderId="0" xfId="0" applyFont="1" applyFill="1" applyAlignment="1">
      <alignment horizontal="left" vertical="top" wrapText="1"/>
    </xf>
    <xf numFmtId="9" fontId="20" fillId="8" borderId="5" xfId="3" applyFont="1" applyFill="1" applyBorder="1" applyAlignment="1">
      <alignment horizontal="center" vertical="center" wrapText="1"/>
    </xf>
    <xf numFmtId="9" fontId="20" fillId="8" borderId="6" xfId="3" applyFont="1" applyFill="1" applyBorder="1" applyAlignment="1">
      <alignment horizontal="center" vertical="center" wrapText="1"/>
    </xf>
    <xf numFmtId="9" fontId="20" fillId="8" borderId="7" xfId="3" applyFont="1" applyFill="1" applyBorder="1" applyAlignment="1">
      <alignment horizontal="center" vertical="center" wrapText="1"/>
    </xf>
    <xf numFmtId="0" fontId="7" fillId="0" borderId="0" xfId="0" applyFont="1" applyAlignment="1">
      <alignment horizontal="left" vertical="top" wrapText="1"/>
    </xf>
    <xf numFmtId="0" fontId="8" fillId="0" borderId="0" xfId="0" applyFont="1" applyAlignment="1">
      <alignment horizontal="left" vertical="top" wrapText="1"/>
    </xf>
    <xf numFmtId="0" fontId="20" fillId="8" borderId="5" xfId="2" applyNumberFormat="1" applyFont="1" applyFill="1" applyBorder="1" applyAlignment="1">
      <alignment horizontal="center" vertical="center" wrapText="1"/>
    </xf>
    <xf numFmtId="0" fontId="20" fillId="8" borderId="6" xfId="2" applyNumberFormat="1" applyFont="1" applyFill="1" applyBorder="1" applyAlignment="1">
      <alignment horizontal="center" vertical="center" wrapText="1"/>
    </xf>
    <xf numFmtId="0" fontId="20" fillId="8" borderId="7" xfId="2" applyNumberFormat="1" applyFont="1" applyFill="1" applyBorder="1" applyAlignment="1">
      <alignment horizontal="center" vertical="center" wrapText="1"/>
    </xf>
    <xf numFmtId="166" fontId="26" fillId="0" borderId="1" xfId="4" applyNumberFormat="1" applyFont="1" applyBorder="1" applyAlignment="1">
      <alignment horizontal="left" vertical="top" wrapText="1"/>
    </xf>
    <xf numFmtId="166" fontId="6" fillId="0" borderId="1" xfId="4" applyNumberFormat="1" applyFont="1" applyBorder="1" applyAlignment="1">
      <alignment horizontal="left" vertical="top" wrapText="1"/>
    </xf>
    <xf numFmtId="0" fontId="11" fillId="0" borderId="0" xfId="0" applyFont="1" applyAlignment="1">
      <alignment horizontal="center" wrapText="1"/>
    </xf>
    <xf numFmtId="0" fontId="10" fillId="0" borderId="1" xfId="0" applyFont="1" applyBorder="1" applyAlignment="1">
      <alignment horizontal="left" vertical="center" wrapText="1"/>
    </xf>
    <xf numFmtId="0" fontId="12" fillId="4" borderId="3" xfId="1" applyFont="1" applyFill="1" applyBorder="1" applyAlignment="1">
      <alignment horizontal="center" vertical="center" wrapText="1"/>
    </xf>
    <xf numFmtId="0" fontId="15" fillId="2" borderId="6" xfId="0" applyFont="1" applyFill="1" applyBorder="1" applyAlignment="1">
      <alignment horizontal="left" vertical="center" wrapText="1" indent="1"/>
    </xf>
    <xf numFmtId="0" fontId="15" fillId="2" borderId="7" xfId="0" applyFont="1" applyFill="1" applyBorder="1" applyAlignment="1">
      <alignment horizontal="left" vertical="center" wrapText="1" indent="1"/>
    </xf>
    <xf numFmtId="0" fontId="18" fillId="10" borderId="12" xfId="1" applyFont="1" applyFill="1" applyBorder="1" applyAlignment="1">
      <alignment horizontal="left" vertical="top" wrapText="1"/>
    </xf>
    <xf numFmtId="0" fontId="18" fillId="10" borderId="3" xfId="1" applyFont="1" applyFill="1" applyBorder="1" applyAlignment="1">
      <alignment horizontal="left" vertical="top" wrapText="1"/>
    </xf>
    <xf numFmtId="0" fontId="18" fillId="10" borderId="10" xfId="1" applyFont="1" applyFill="1" applyBorder="1" applyAlignment="1">
      <alignment horizontal="left" vertical="top" wrapText="1"/>
    </xf>
    <xf numFmtId="0" fontId="11" fillId="0" borderId="0" xfId="0" applyFont="1" applyAlignment="1">
      <alignment horizontal="center" vertical="center" wrapText="1"/>
    </xf>
    <xf numFmtId="0" fontId="11" fillId="7" borderId="0" xfId="0" applyFont="1" applyFill="1" applyAlignment="1">
      <alignment horizontal="center" vertical="center" wrapText="1"/>
    </xf>
    <xf numFmtId="0" fontId="18" fillId="10" borderId="5" xfId="1" applyFont="1" applyFill="1" applyBorder="1" applyAlignment="1">
      <alignment horizontal="left" vertical="top" wrapText="1"/>
    </xf>
    <xf numFmtId="0" fontId="18" fillId="10" borderId="6" xfId="1" applyFont="1" applyFill="1" applyBorder="1" applyAlignment="1">
      <alignment horizontal="left" vertical="top" wrapText="1"/>
    </xf>
    <xf numFmtId="0" fontId="18" fillId="10" borderId="7" xfId="1" applyFont="1" applyFill="1" applyBorder="1" applyAlignment="1">
      <alignment horizontal="left" vertical="top"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10" borderId="5" xfId="1" applyFont="1" applyFill="1" applyBorder="1" applyAlignment="1">
      <alignment horizontal="left" vertical="center" wrapText="1"/>
    </xf>
    <xf numFmtId="0" fontId="18" fillId="10" borderId="6" xfId="1" applyFont="1" applyFill="1" applyBorder="1" applyAlignment="1">
      <alignment horizontal="left" vertical="center" wrapText="1"/>
    </xf>
    <xf numFmtId="0" fontId="18" fillId="10" borderId="7" xfId="1" applyFont="1" applyFill="1" applyBorder="1" applyAlignment="1">
      <alignment horizontal="left" vertical="center" wrapText="1"/>
    </xf>
    <xf numFmtId="0" fontId="12" fillId="4" borderId="0" xfId="0" applyFont="1" applyFill="1" applyAlignment="1">
      <alignment horizontal="center" vertical="center" wrapText="1"/>
    </xf>
    <xf numFmtId="0" fontId="12" fillId="4" borderId="2"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0" borderId="10" xfId="0" applyFont="1" applyBorder="1" applyAlignment="1">
      <alignment horizontal="left" vertical="center" wrapText="1"/>
    </xf>
    <xf numFmtId="0" fontId="18" fillId="0" borderId="5" xfId="1" applyFont="1" applyBorder="1" applyAlignment="1">
      <alignment horizontal="left" vertical="center" wrapText="1"/>
    </xf>
    <xf numFmtId="0" fontId="18" fillId="0" borderId="6" xfId="1" applyFont="1" applyBorder="1" applyAlignment="1">
      <alignment horizontal="left" vertical="center" wrapText="1"/>
    </xf>
    <xf numFmtId="0" fontId="18" fillId="0" borderId="7" xfId="1" applyFont="1" applyBorder="1" applyAlignment="1">
      <alignment horizontal="left" vertical="center" wrapText="1"/>
    </xf>
    <xf numFmtId="0" fontId="23" fillId="12" borderId="11" xfId="0" applyFont="1" applyFill="1" applyBorder="1" applyAlignment="1">
      <alignment horizontal="left" vertical="center" wrapText="1"/>
    </xf>
    <xf numFmtId="0" fontId="23" fillId="12" borderId="8" xfId="0" applyFont="1" applyFill="1" applyBorder="1" applyAlignment="1">
      <alignment horizontal="left" vertical="center" wrapText="1"/>
    </xf>
    <xf numFmtId="0" fontId="18" fillId="10" borderId="5" xfId="1" applyFont="1" applyFill="1" applyBorder="1" applyAlignment="1">
      <alignment horizontal="right" vertical="center" wrapText="1"/>
    </xf>
    <xf numFmtId="0" fontId="18" fillId="10" borderId="7" xfId="1" applyFont="1" applyFill="1" applyBorder="1" applyAlignment="1">
      <alignment horizontal="right" vertical="center" wrapText="1"/>
    </xf>
    <xf numFmtId="0" fontId="14" fillId="4" borderId="6" xfId="0" applyFont="1" applyFill="1" applyBorder="1" applyAlignment="1">
      <alignment horizontal="center" vertical="center" wrapText="1"/>
    </xf>
  </cellXfs>
  <cellStyles count="5">
    <cellStyle name="Milliers" xfId="4" builtinId="3"/>
    <cellStyle name="Monétaire" xfId="2" builtinId="4"/>
    <cellStyle name="Normal" xfId="0" builtinId="0"/>
    <cellStyle name="Normal 2" xfId="1" xr:uid="{00000000-0005-0000-0000-000003000000}"/>
    <cellStyle name="Pourcentage" xfId="3" builtinId="5"/>
  </cellStyles>
  <dxfs count="0"/>
  <tableStyles count="0" defaultTableStyle="TableStyleMedium2" defaultPivotStyle="PivotStyleMedium9"/>
  <colors>
    <mruColors>
      <color rgb="FFFF33CC"/>
      <color rgb="FFE4DFE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273990</xdr:colOff>
      <xdr:row>9</xdr:row>
      <xdr:rowOff>730437</xdr:rowOff>
    </xdr:from>
    <xdr:to>
      <xdr:col>8</xdr:col>
      <xdr:colOff>333375</xdr:colOff>
      <xdr:row>16</xdr:row>
      <xdr:rowOff>85725</xdr:rowOff>
    </xdr:to>
    <xdr:sp macro="" textlink="">
      <xdr:nvSpPr>
        <xdr:cNvPr id="2" name="ZoneTexte 1">
          <a:extLst>
            <a:ext uri="{FF2B5EF4-FFF2-40B4-BE49-F238E27FC236}">
              <a16:creationId xmlns:a16="http://schemas.microsoft.com/office/drawing/2014/main" id="{288F9AFC-0404-45B1-A66E-AF4D7BE46F7F}"/>
            </a:ext>
          </a:extLst>
        </xdr:cNvPr>
        <xdr:cNvSpPr txBox="1"/>
      </xdr:nvSpPr>
      <xdr:spPr>
        <a:xfrm>
          <a:off x="273990" y="2559237"/>
          <a:ext cx="7593660" cy="14984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b="1">
              <a:solidFill>
                <a:schemeClr val="dk1"/>
              </a:solidFill>
              <a:effectLst/>
              <a:latin typeface="Arial" panose="020B0604020202020204" pitchFamily="34" charset="0"/>
              <a:ea typeface="+mn-ea"/>
              <a:cs typeface="Arial" panose="020B0604020202020204" pitchFamily="34" charset="0"/>
            </a:rPr>
            <a:t> POUVOIR</a:t>
          </a:r>
          <a:r>
            <a:rPr lang="fr-FR" sz="1100" b="1" baseline="0">
              <a:solidFill>
                <a:schemeClr val="dk1"/>
              </a:solidFill>
              <a:effectLst/>
              <a:latin typeface="Arial" panose="020B0604020202020204" pitchFamily="34" charset="0"/>
              <a:ea typeface="+mn-ea"/>
              <a:cs typeface="Arial" panose="020B0604020202020204" pitchFamily="34" charset="0"/>
            </a:rPr>
            <a:t> ADJUDICATEUR</a:t>
          </a:r>
        </a:p>
        <a:p>
          <a:pPr algn="ctr"/>
          <a:endParaRPr lang="en-US" sz="1100" b="0" baseline="0">
            <a:solidFill>
              <a:schemeClr val="dk1"/>
            </a:solidFill>
            <a:effectLst/>
            <a:latin typeface="Arial" panose="020B0604020202020204" pitchFamily="34" charset="0"/>
            <a:ea typeface="+mn-ea"/>
            <a:cs typeface="Arial" panose="020B0604020202020204" pitchFamily="34" charset="0"/>
          </a:endParaRPr>
        </a:p>
        <a:p>
          <a:pPr algn="ctr"/>
          <a:r>
            <a:rPr lang="fr-FR" sz="1200" b="1" baseline="0">
              <a:solidFill>
                <a:schemeClr val="dk1"/>
              </a:solidFill>
              <a:effectLst/>
              <a:latin typeface="Marianne"/>
              <a:ea typeface="+mn-ea"/>
              <a:cs typeface="Arial" panose="020B0604020202020204" pitchFamily="34" charset="0"/>
            </a:rPr>
            <a:t>Ministère de la Transition Ecologique et de la Cohésion des Territoires (MTECT) </a:t>
          </a:r>
        </a:p>
        <a:p>
          <a:pPr algn="ctr"/>
          <a:r>
            <a:rPr lang="fr-FR" sz="1200" b="1" baseline="0">
              <a:solidFill>
                <a:schemeClr val="dk1"/>
              </a:solidFill>
              <a:effectLst/>
              <a:latin typeface="Marianne"/>
              <a:ea typeface="+mn-ea"/>
              <a:cs typeface="Arial" panose="020B0604020202020204" pitchFamily="34" charset="0"/>
            </a:rPr>
            <a:t>Direction Générale des Infrastructures, des Transports et des Mobilités (DGITM) </a:t>
          </a:r>
        </a:p>
        <a:p>
          <a:pPr algn="ctr"/>
          <a:r>
            <a:rPr lang="fr-FR" sz="1200" b="1" baseline="0">
              <a:solidFill>
                <a:schemeClr val="dk1"/>
              </a:solidFill>
              <a:effectLst/>
              <a:latin typeface="Marianne"/>
              <a:ea typeface="+mn-ea"/>
              <a:cs typeface="Arial" panose="020B0604020202020204" pitchFamily="34" charset="0"/>
            </a:rPr>
            <a:t>Sous Direction Multimodalité, Innovation, Numérique et Territoires (SDMINT) </a:t>
          </a:r>
          <a:r>
            <a:rPr lang="fr-FR" sz="1050" b="0" baseline="0">
              <a:solidFill>
                <a:schemeClr val="dk1"/>
              </a:solidFill>
              <a:effectLst/>
              <a:latin typeface="Marianne"/>
              <a:ea typeface="+mn-ea"/>
              <a:cs typeface="Arial" panose="020B0604020202020204" pitchFamily="34" charset="0"/>
            </a:rPr>
            <a:t>	</a:t>
          </a:r>
        </a:p>
        <a:p>
          <a:pPr algn="ctr"/>
          <a:endParaRPr lang="fr-FR" sz="1100" b="0" i="0" baseline="0">
            <a:solidFill>
              <a:schemeClr val="dk1"/>
            </a:solidFill>
            <a:effectLst/>
            <a:latin typeface="Marianne" panose="02000000000000000000" pitchFamily="50" charset="0"/>
            <a:ea typeface="+mn-ea"/>
            <a:cs typeface="+mn-cs"/>
          </a:endParaRPr>
        </a:p>
        <a:p>
          <a:pPr algn="ctr"/>
          <a:r>
            <a:rPr lang="fr-FR" sz="1100" b="0" i="0" baseline="0">
              <a:solidFill>
                <a:schemeClr val="dk1"/>
              </a:solidFill>
              <a:effectLst/>
              <a:latin typeface="Marianne" panose="02000000000000000000" pitchFamily="50" charset="0"/>
              <a:ea typeface="+mn-ea"/>
              <a:cs typeface="+mn-cs"/>
            </a:rPr>
            <a:t>Tour Séquoia, </a:t>
          </a:r>
          <a:r>
            <a:rPr lang="fr-FR" sz="1100" b="0" i="0" u="none" strike="noStrike" baseline="0">
              <a:solidFill>
                <a:schemeClr val="dk1"/>
              </a:solidFill>
              <a:latin typeface="Marianne" panose="02000000000000000000" pitchFamily="50" charset="0"/>
              <a:ea typeface="+mn-ea"/>
              <a:cs typeface="+mn-cs"/>
            </a:rPr>
            <a:t>1 Place </a:t>
          </a:r>
          <a:r>
            <a:rPr lang="fr-FR" sz="1100" b="0" i="0" u="none" strike="noStrike" baseline="0">
              <a:solidFill>
                <a:schemeClr val="dk1"/>
              </a:solidFill>
              <a:latin typeface="Marianne"/>
              <a:ea typeface="+mn-ea"/>
              <a:cs typeface="+mn-cs"/>
            </a:rPr>
            <a:t>Carpeaux, 92055 La Défense Cedex</a:t>
          </a:r>
          <a:endParaRPr lang="fr-FR" sz="1100" b="1"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editAs="oneCell">
    <xdr:from>
      <xdr:col>4</xdr:col>
      <xdr:colOff>552451</xdr:colOff>
      <xdr:row>1</xdr:row>
      <xdr:rowOff>7084</xdr:rowOff>
    </xdr:from>
    <xdr:to>
      <xdr:col>4</xdr:col>
      <xdr:colOff>1734040</xdr:colOff>
      <xdr:row>4</xdr:row>
      <xdr:rowOff>92785</xdr:rowOff>
    </xdr:to>
    <xdr:pic>
      <xdr:nvPicPr>
        <xdr:cNvPr id="4" name="Image 3">
          <a:extLst>
            <a:ext uri="{FF2B5EF4-FFF2-40B4-BE49-F238E27FC236}">
              <a16:creationId xmlns:a16="http://schemas.microsoft.com/office/drawing/2014/main" id="{2920C87D-395A-AB28-35B7-3D2956D57A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62351" y="197584"/>
          <a:ext cx="1181589" cy="7048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2581275</xdr:colOff>
      <xdr:row>0</xdr:row>
      <xdr:rowOff>247650</xdr:rowOff>
    </xdr:from>
    <xdr:to>
      <xdr:col>2</xdr:col>
      <xdr:colOff>3731603</xdr:colOff>
      <xdr:row>0</xdr:row>
      <xdr:rowOff>952964</xdr:rowOff>
    </xdr:to>
    <xdr:pic>
      <xdr:nvPicPr>
        <xdr:cNvPr id="2" name="Image 1">
          <a:extLst>
            <a:ext uri="{FF2B5EF4-FFF2-40B4-BE49-F238E27FC236}">
              <a16:creationId xmlns:a16="http://schemas.microsoft.com/office/drawing/2014/main" id="{12F6FB5E-C587-4AC5-A727-2D143EE7B6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0025" y="247650"/>
          <a:ext cx="1150328" cy="70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2581275</xdr:colOff>
      <xdr:row>0</xdr:row>
      <xdr:rowOff>247650</xdr:rowOff>
    </xdr:from>
    <xdr:to>
      <xdr:col>2</xdr:col>
      <xdr:colOff>3731603</xdr:colOff>
      <xdr:row>0</xdr:row>
      <xdr:rowOff>952964</xdr:rowOff>
    </xdr:to>
    <xdr:pic>
      <xdr:nvPicPr>
        <xdr:cNvPr id="2" name="Image 1">
          <a:extLst>
            <a:ext uri="{FF2B5EF4-FFF2-40B4-BE49-F238E27FC236}">
              <a16:creationId xmlns:a16="http://schemas.microsoft.com/office/drawing/2014/main" id="{07D52ECD-D780-4CB3-BFC5-082C4E13CD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83050" y="247650"/>
          <a:ext cx="1153503" cy="70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2581275</xdr:colOff>
      <xdr:row>0</xdr:row>
      <xdr:rowOff>247650</xdr:rowOff>
    </xdr:from>
    <xdr:to>
      <xdr:col>2</xdr:col>
      <xdr:colOff>3731603</xdr:colOff>
      <xdr:row>0</xdr:row>
      <xdr:rowOff>952964</xdr:rowOff>
    </xdr:to>
    <xdr:pic>
      <xdr:nvPicPr>
        <xdr:cNvPr id="2" name="Image 1">
          <a:extLst>
            <a:ext uri="{FF2B5EF4-FFF2-40B4-BE49-F238E27FC236}">
              <a16:creationId xmlns:a16="http://schemas.microsoft.com/office/drawing/2014/main" id="{325A1AF4-BB0B-409F-8F38-0C938A3B9B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7350" y="247650"/>
          <a:ext cx="1153503" cy="70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2581275</xdr:colOff>
      <xdr:row>0</xdr:row>
      <xdr:rowOff>247650</xdr:rowOff>
    </xdr:from>
    <xdr:to>
      <xdr:col>2</xdr:col>
      <xdr:colOff>3731603</xdr:colOff>
      <xdr:row>0</xdr:row>
      <xdr:rowOff>952964</xdr:rowOff>
    </xdr:to>
    <xdr:pic>
      <xdr:nvPicPr>
        <xdr:cNvPr id="2" name="Image 1">
          <a:extLst>
            <a:ext uri="{FF2B5EF4-FFF2-40B4-BE49-F238E27FC236}">
              <a16:creationId xmlns:a16="http://schemas.microsoft.com/office/drawing/2014/main" id="{68D6E518-E1AB-4C86-93E1-2B0F54E2C0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16400" y="247650"/>
          <a:ext cx="1153503" cy="70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2581275</xdr:colOff>
      <xdr:row>0</xdr:row>
      <xdr:rowOff>247650</xdr:rowOff>
    </xdr:from>
    <xdr:to>
      <xdr:col>2</xdr:col>
      <xdr:colOff>3731603</xdr:colOff>
      <xdr:row>0</xdr:row>
      <xdr:rowOff>952964</xdr:rowOff>
    </xdr:to>
    <xdr:pic>
      <xdr:nvPicPr>
        <xdr:cNvPr id="2" name="Image 1">
          <a:extLst>
            <a:ext uri="{FF2B5EF4-FFF2-40B4-BE49-F238E27FC236}">
              <a16:creationId xmlns:a16="http://schemas.microsoft.com/office/drawing/2014/main" id="{6F70374E-6BE9-4FA9-A726-70087592DB1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16400" y="247650"/>
          <a:ext cx="1153503" cy="70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2189436</xdr:colOff>
      <xdr:row>0</xdr:row>
      <xdr:rowOff>207579</xdr:rowOff>
    </xdr:from>
    <xdr:to>
      <xdr:col>2</xdr:col>
      <xdr:colOff>3342939</xdr:colOff>
      <xdr:row>0</xdr:row>
      <xdr:rowOff>912893</xdr:rowOff>
    </xdr:to>
    <xdr:pic>
      <xdr:nvPicPr>
        <xdr:cNvPr id="3" name="Image 2">
          <a:extLst>
            <a:ext uri="{FF2B5EF4-FFF2-40B4-BE49-F238E27FC236}">
              <a16:creationId xmlns:a16="http://schemas.microsoft.com/office/drawing/2014/main" id="{14CC7144-9D53-41BD-B0DE-129D7BF53E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46786" y="207579"/>
          <a:ext cx="1156678" cy="70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3735661</xdr:colOff>
      <xdr:row>0</xdr:row>
      <xdr:rowOff>77404</xdr:rowOff>
    </xdr:from>
    <xdr:to>
      <xdr:col>1</xdr:col>
      <xdr:colOff>4885989</xdr:colOff>
      <xdr:row>0</xdr:row>
      <xdr:rowOff>779543</xdr:rowOff>
    </xdr:to>
    <xdr:pic>
      <xdr:nvPicPr>
        <xdr:cNvPr id="2" name="Image 1">
          <a:extLst>
            <a:ext uri="{FF2B5EF4-FFF2-40B4-BE49-F238E27FC236}">
              <a16:creationId xmlns:a16="http://schemas.microsoft.com/office/drawing/2014/main" id="{7C969F10-408D-46CE-987B-BFC32AC696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35786" y="77404"/>
          <a:ext cx="1150328" cy="702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view="pageBreakPreview" topLeftCell="A16" zoomScaleNormal="142" zoomScaleSheetLayoutView="100" workbookViewId="0">
      <selection activeCell="A22" sqref="A22:XFD22"/>
    </sheetView>
  </sheetViews>
  <sheetFormatPr baseColWidth="10" defaultColWidth="11.453125" defaultRowHeight="17.5" x14ac:dyDescent="0.5"/>
  <cols>
    <col min="1" max="4" width="10.7265625" style="2" customWidth="1"/>
    <col min="5" max="5" width="32.453125" style="2" customWidth="1"/>
    <col min="6" max="9" width="10.7265625" style="2" customWidth="1"/>
    <col min="10" max="16384" width="11.453125" style="2"/>
  </cols>
  <sheetData>
    <row r="1" spans="1:9" ht="15" customHeight="1" x14ac:dyDescent="0.5">
      <c r="B1" s="5"/>
      <c r="C1" s="5"/>
      <c r="D1" s="5"/>
      <c r="E1" s="5"/>
      <c r="F1" s="5"/>
      <c r="G1" s="5"/>
      <c r="H1" s="5"/>
      <c r="I1" s="5"/>
    </row>
    <row r="2" spans="1:9" ht="18.75" customHeight="1" x14ac:dyDescent="0.5">
      <c r="A2" s="5"/>
      <c r="B2" s="5"/>
      <c r="C2" s="5"/>
      <c r="D2" s="5"/>
      <c r="E2" s="5"/>
      <c r="F2" s="5"/>
      <c r="G2" s="5"/>
      <c r="H2" s="5"/>
      <c r="I2" s="5"/>
    </row>
    <row r="3" spans="1:9" ht="15" customHeight="1" x14ac:dyDescent="0.5">
      <c r="A3" s="5"/>
      <c r="B3" s="5"/>
      <c r="C3" s="5"/>
      <c r="D3" s="5"/>
      <c r="E3" s="5"/>
      <c r="F3" s="5"/>
      <c r="G3" s="5"/>
      <c r="H3" s="5"/>
      <c r="I3" s="5"/>
    </row>
    <row r="4" spans="1:9" ht="15" customHeight="1" x14ac:dyDescent="0.5">
      <c r="A4" s="5"/>
      <c r="B4" s="5"/>
      <c r="C4" s="5"/>
      <c r="D4" s="5"/>
      <c r="E4" s="5"/>
      <c r="F4" s="5"/>
      <c r="G4" s="5"/>
      <c r="H4" s="5"/>
      <c r="I4" s="5"/>
    </row>
    <row r="5" spans="1:9" ht="14.25" customHeight="1" x14ac:dyDescent="0.5">
      <c r="A5" s="5"/>
      <c r="B5" s="5"/>
      <c r="C5" s="5"/>
      <c r="D5" s="5"/>
      <c r="E5" s="5"/>
      <c r="F5" s="5"/>
      <c r="G5" s="5"/>
      <c r="H5" s="5"/>
      <c r="I5" s="5"/>
    </row>
    <row r="6" spans="1:9" ht="14.25" customHeight="1" x14ac:dyDescent="0.5">
      <c r="A6" s="71" t="s">
        <v>306</v>
      </c>
      <c r="B6" s="71"/>
      <c r="C6" s="71"/>
      <c r="D6" s="71"/>
      <c r="E6" s="71"/>
      <c r="F6" s="71"/>
      <c r="G6" s="71"/>
      <c r="H6" s="71"/>
      <c r="I6" s="71"/>
    </row>
    <row r="7" spans="1:9" x14ac:dyDescent="0.5">
      <c r="A7" s="71"/>
      <c r="B7" s="71"/>
      <c r="C7" s="71"/>
      <c r="D7" s="71"/>
      <c r="E7" s="71"/>
      <c r="F7" s="71"/>
      <c r="G7" s="71"/>
      <c r="H7" s="71"/>
      <c r="I7" s="71"/>
    </row>
    <row r="8" spans="1:9" x14ac:dyDescent="0.5">
      <c r="A8" s="71"/>
      <c r="B8" s="71"/>
      <c r="C8" s="71"/>
      <c r="D8" s="71"/>
      <c r="E8" s="71"/>
      <c r="F8" s="71"/>
      <c r="G8" s="71"/>
      <c r="H8" s="71"/>
      <c r="I8" s="71"/>
    </row>
    <row r="9" spans="1:9" x14ac:dyDescent="0.5">
      <c r="A9" s="71"/>
      <c r="B9" s="71"/>
      <c r="C9" s="71"/>
      <c r="D9" s="71"/>
      <c r="E9" s="71"/>
      <c r="F9" s="71"/>
      <c r="G9" s="71"/>
      <c r="H9" s="71"/>
      <c r="I9" s="71"/>
    </row>
    <row r="10" spans="1:9" ht="65.650000000000006" customHeight="1" x14ac:dyDescent="0.5">
      <c r="A10" s="71"/>
      <c r="B10" s="71"/>
      <c r="C10" s="71"/>
      <c r="D10" s="71"/>
      <c r="E10" s="71"/>
      <c r="F10" s="71"/>
      <c r="G10" s="71"/>
      <c r="H10" s="71"/>
      <c r="I10" s="71"/>
    </row>
    <row r="18" spans="2:8" x14ac:dyDescent="0.5">
      <c r="E18" s="3" t="s">
        <v>113</v>
      </c>
    </row>
    <row r="19" spans="2:8" ht="153" customHeight="1" x14ac:dyDescent="0.5">
      <c r="B19" s="76" t="s">
        <v>222</v>
      </c>
      <c r="C19" s="77"/>
      <c r="D19" s="77"/>
      <c r="E19" s="77"/>
      <c r="F19" s="77"/>
      <c r="G19" s="77"/>
      <c r="H19" s="77"/>
    </row>
    <row r="20" spans="2:8" ht="91" customHeight="1" x14ac:dyDescent="0.5">
      <c r="B20" s="72" t="s">
        <v>221</v>
      </c>
      <c r="C20" s="72"/>
      <c r="D20" s="72"/>
      <c r="E20" s="72"/>
      <c r="F20" s="72"/>
      <c r="G20" s="72"/>
      <c r="H20" s="72"/>
    </row>
    <row r="21" spans="2:8" ht="53" customHeight="1" x14ac:dyDescent="0.5">
      <c r="B21" s="72" t="s">
        <v>217</v>
      </c>
      <c r="C21" s="72"/>
      <c r="D21" s="72"/>
      <c r="E21" s="72"/>
      <c r="F21" s="72"/>
      <c r="G21" s="72"/>
      <c r="H21" s="72"/>
    </row>
    <row r="22" spans="2:8" x14ac:dyDescent="0.5">
      <c r="E22" s="3" t="s">
        <v>218</v>
      </c>
    </row>
    <row r="23" spans="2:8" ht="44.65" customHeight="1" x14ac:dyDescent="0.5">
      <c r="B23" s="78" t="s">
        <v>191</v>
      </c>
      <c r="C23" s="79"/>
      <c r="D23" s="79"/>
      <c r="E23" s="79"/>
      <c r="F23" s="79"/>
      <c r="G23" s="79"/>
      <c r="H23" s="80"/>
    </row>
    <row r="25" spans="2:8" x14ac:dyDescent="0.5">
      <c r="E25" s="3" t="s">
        <v>0</v>
      </c>
    </row>
    <row r="26" spans="2:8" ht="14.25" customHeight="1" x14ac:dyDescent="0.5">
      <c r="B26" s="73">
        <v>0.2</v>
      </c>
      <c r="C26" s="74"/>
      <c r="D26" s="74"/>
      <c r="E26" s="74"/>
      <c r="F26" s="74"/>
      <c r="G26" s="74"/>
      <c r="H26" s="75"/>
    </row>
    <row r="27" spans="2:8" ht="116.5" customHeight="1" x14ac:dyDescent="0.5">
      <c r="B27" s="72" t="s">
        <v>220</v>
      </c>
      <c r="C27" s="72"/>
      <c r="D27" s="72"/>
      <c r="E27" s="72"/>
      <c r="F27" s="72"/>
      <c r="G27" s="72"/>
      <c r="H27" s="72"/>
    </row>
    <row r="28" spans="2:8" x14ac:dyDescent="0.5">
      <c r="E28" s="3" t="s">
        <v>1</v>
      </c>
    </row>
    <row r="29" spans="2:8" ht="240" customHeight="1" x14ac:dyDescent="0.5">
      <c r="B29" s="72" t="s">
        <v>307</v>
      </c>
      <c r="C29" s="72"/>
      <c r="D29" s="72"/>
      <c r="E29" s="72"/>
      <c r="F29" s="72"/>
      <c r="G29" s="72"/>
      <c r="H29" s="72"/>
    </row>
    <row r="30" spans="2:8" x14ac:dyDescent="0.5">
      <c r="E30" s="3"/>
    </row>
    <row r="31" spans="2:8" ht="129" customHeight="1" x14ac:dyDescent="0.5">
      <c r="B31" s="4"/>
      <c r="C31" s="4"/>
      <c r="D31" s="4"/>
      <c r="E31" s="4"/>
      <c r="F31" s="4"/>
      <c r="G31" s="4"/>
      <c r="H31" s="4"/>
    </row>
  </sheetData>
  <protectedRanges>
    <protectedRange sqref="B26" name="TVA"/>
    <protectedRange sqref="B23:H23" name="Nom Candidat"/>
  </protectedRanges>
  <mergeCells count="8">
    <mergeCell ref="A6:I10"/>
    <mergeCell ref="B29:H29"/>
    <mergeCell ref="B27:H27"/>
    <mergeCell ref="B26:H26"/>
    <mergeCell ref="B19:H19"/>
    <mergeCell ref="B23:H23"/>
    <mergeCell ref="B21:H21"/>
    <mergeCell ref="B20:H20"/>
  </mergeCells>
  <dataValidations count="1">
    <dataValidation type="decimal" allowBlank="1" showInputMessage="1" showErrorMessage="1" sqref="B26:H26" xr:uid="{00000000-0002-0000-0000-000000000000}">
      <formula1>0</formula1>
      <formula2>10</formula2>
    </dataValidation>
  </dataValidations>
  <pageMargins left="0.25" right="0.25" top="0.75" bottom="0.75" header="0.3" footer="0.3"/>
  <pageSetup paperSize="9" scale="83" fitToHeight="0"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view="pageBreakPreview" zoomScale="80" zoomScaleNormal="100" zoomScaleSheetLayoutView="80" workbookViewId="0">
      <selection activeCell="C23" sqref="C23"/>
    </sheetView>
  </sheetViews>
  <sheetFormatPr baseColWidth="10" defaultColWidth="9.26953125" defaultRowHeight="17.5" x14ac:dyDescent="0.35"/>
  <cols>
    <col min="1" max="1" width="12.7265625" style="17" customWidth="1"/>
    <col min="2" max="2" width="10.7265625" style="17" customWidth="1"/>
    <col min="3" max="3" width="90.26953125" style="6" customWidth="1"/>
    <col min="4" max="4" width="14.453125" style="6" customWidth="1"/>
    <col min="5" max="7" width="14.7265625" style="6" customWidth="1"/>
    <col min="8" max="16384" width="9.26953125" style="6"/>
  </cols>
  <sheetData>
    <row r="1" spans="1:9" ht="121.5" customHeight="1" x14ac:dyDescent="0.5">
      <c r="A1" s="83" t="str">
        <f>'BPU-TF et TO'!A1</f>
        <v>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B1" s="83"/>
      <c r="C1" s="83"/>
      <c r="D1" s="83"/>
      <c r="E1" s="83"/>
      <c r="F1" s="83"/>
      <c r="G1" s="83"/>
    </row>
    <row r="2" spans="1:9" ht="30" customHeight="1" x14ac:dyDescent="0.35">
      <c r="A2" s="91" t="s">
        <v>216</v>
      </c>
      <c r="B2" s="91"/>
      <c r="C2" s="92" t="str">
        <f>'Mode d''emploi'!B23</f>
        <v>à compléter (dans onglet mode emploi)</v>
      </c>
      <c r="D2" s="92"/>
      <c r="E2" s="92"/>
      <c r="F2" s="92"/>
      <c r="G2" s="92"/>
    </row>
    <row r="3" spans="1:9" ht="37.5" customHeight="1" x14ac:dyDescent="0.35">
      <c r="A3" s="85" t="s">
        <v>76</v>
      </c>
      <c r="B3" s="85"/>
      <c r="C3" s="85"/>
      <c r="D3" s="85"/>
      <c r="E3" s="85"/>
      <c r="F3" s="85"/>
      <c r="G3" s="85"/>
      <c r="H3" s="30"/>
      <c r="I3" s="30"/>
    </row>
    <row r="4" spans="1:9" x14ac:dyDescent="0.35">
      <c r="A4" s="84"/>
      <c r="B4" s="84"/>
      <c r="C4" s="84"/>
      <c r="D4" s="84"/>
      <c r="E4" s="84"/>
      <c r="F4" s="84"/>
      <c r="G4" s="84"/>
    </row>
    <row r="5" spans="1:9" ht="32" x14ac:dyDescent="0.35">
      <c r="A5" s="7" t="s">
        <v>2</v>
      </c>
      <c r="B5" s="7" t="s">
        <v>3</v>
      </c>
      <c r="C5" s="7" t="s">
        <v>4</v>
      </c>
      <c r="D5" s="8" t="s">
        <v>17</v>
      </c>
      <c r="E5" s="8" t="s">
        <v>6</v>
      </c>
      <c r="F5" s="8" t="s">
        <v>114</v>
      </c>
      <c r="G5" s="8" t="s">
        <v>7</v>
      </c>
    </row>
    <row r="6" spans="1:9" ht="80.650000000000006" customHeight="1" x14ac:dyDescent="0.35">
      <c r="A6" s="88" t="s">
        <v>132</v>
      </c>
      <c r="B6" s="89"/>
      <c r="C6" s="89"/>
      <c r="D6" s="89"/>
      <c r="E6" s="89"/>
      <c r="F6" s="89"/>
      <c r="G6" s="90"/>
    </row>
    <row r="7" spans="1:9" x14ac:dyDescent="0.35">
      <c r="A7" s="27" t="s">
        <v>35</v>
      </c>
      <c r="B7" s="27" t="s">
        <v>118</v>
      </c>
      <c r="C7" s="18" t="s">
        <v>18</v>
      </c>
      <c r="D7" s="11" t="s">
        <v>8</v>
      </c>
      <c r="E7" s="31">
        <v>0</v>
      </c>
      <c r="F7" s="33">
        <f>Taux_TVA*E7</f>
        <v>0</v>
      </c>
      <c r="G7" s="34">
        <f>E7*(1+Taux_TVA)</f>
        <v>0</v>
      </c>
    </row>
    <row r="8" spans="1:9" x14ac:dyDescent="0.35">
      <c r="A8" s="27" t="s">
        <v>36</v>
      </c>
      <c r="B8" s="27" t="s">
        <v>119</v>
      </c>
      <c r="C8" s="18" t="s">
        <v>19</v>
      </c>
      <c r="D8" s="11" t="s">
        <v>8</v>
      </c>
      <c r="E8" s="31">
        <v>0</v>
      </c>
      <c r="F8" s="33">
        <f>Taux_TVA*E8</f>
        <v>0</v>
      </c>
      <c r="G8" s="34">
        <f>E8*(1+Taux_TVA)</f>
        <v>0</v>
      </c>
    </row>
    <row r="9" spans="1:9" x14ac:dyDescent="0.35">
      <c r="A9" s="27" t="s">
        <v>37</v>
      </c>
      <c r="B9" s="27" t="s">
        <v>120</v>
      </c>
      <c r="C9" s="18" t="s">
        <v>20</v>
      </c>
      <c r="D9" s="11" t="s">
        <v>8</v>
      </c>
      <c r="E9" s="31">
        <v>0</v>
      </c>
      <c r="F9" s="33">
        <f>Taux_TVA*E9</f>
        <v>0</v>
      </c>
      <c r="G9" s="34">
        <f>E9*(1+Taux_TVA)</f>
        <v>0</v>
      </c>
    </row>
    <row r="10" spans="1:9" x14ac:dyDescent="0.35">
      <c r="A10" s="27" t="s">
        <v>38</v>
      </c>
      <c r="B10" s="27" t="s">
        <v>123</v>
      </c>
      <c r="C10" s="18" t="s">
        <v>21</v>
      </c>
      <c r="D10" s="11" t="s">
        <v>8</v>
      </c>
      <c r="E10" s="31">
        <v>0</v>
      </c>
      <c r="F10" s="33">
        <f>Taux_TVA*E10</f>
        <v>0</v>
      </c>
      <c r="G10" s="34">
        <f>E10*(1+Taux_TVA)</f>
        <v>0</v>
      </c>
    </row>
    <row r="11" spans="1:9" s="23" customFormat="1" ht="36" customHeight="1" x14ac:dyDescent="0.35">
      <c r="A11" s="55" t="s">
        <v>103</v>
      </c>
      <c r="B11" s="56"/>
      <c r="C11" s="86" t="s">
        <v>116</v>
      </c>
      <c r="D11" s="86"/>
      <c r="E11" s="86"/>
      <c r="F11" s="86"/>
      <c r="G11" s="87"/>
    </row>
    <row r="12" spans="1:9" x14ac:dyDescent="0.35">
      <c r="A12" s="27" t="s">
        <v>39</v>
      </c>
      <c r="B12" s="27" t="s">
        <v>121</v>
      </c>
      <c r="C12" s="18" t="s">
        <v>22</v>
      </c>
      <c r="D12" s="11" t="s">
        <v>8</v>
      </c>
      <c r="E12" s="31">
        <v>0</v>
      </c>
      <c r="F12" s="33">
        <f>Taux_TVA*E12</f>
        <v>0</v>
      </c>
      <c r="G12" s="34">
        <f t="shared" ref="G12:G16" si="0">E12*(1+Taux_TVA)</f>
        <v>0</v>
      </c>
    </row>
    <row r="13" spans="1:9" x14ac:dyDescent="0.35">
      <c r="A13" s="27" t="s">
        <v>40</v>
      </c>
      <c r="B13" s="27" t="s">
        <v>122</v>
      </c>
      <c r="C13" s="18" t="s">
        <v>125</v>
      </c>
      <c r="D13" s="11" t="s">
        <v>8</v>
      </c>
      <c r="E13" s="31">
        <v>0</v>
      </c>
      <c r="F13" s="33">
        <f>Taux_TVA*E13</f>
        <v>0</v>
      </c>
      <c r="G13" s="34">
        <f t="shared" si="0"/>
        <v>0</v>
      </c>
    </row>
    <row r="14" spans="1:9" x14ac:dyDescent="0.35">
      <c r="A14" s="27" t="s">
        <v>41</v>
      </c>
      <c r="B14" s="27" t="s">
        <v>124</v>
      </c>
      <c r="C14" s="18" t="s">
        <v>112</v>
      </c>
      <c r="D14" s="11" t="s">
        <v>8</v>
      </c>
      <c r="E14" s="31">
        <v>0</v>
      </c>
      <c r="F14" s="33">
        <f>Taux_TVA*E14</f>
        <v>0</v>
      </c>
      <c r="G14" s="34">
        <f t="shared" si="0"/>
        <v>0</v>
      </c>
    </row>
    <row r="15" spans="1:9" x14ac:dyDescent="0.35">
      <c r="A15" s="27" t="s">
        <v>42</v>
      </c>
      <c r="B15" s="27" t="s">
        <v>300</v>
      </c>
      <c r="C15" s="18" t="s">
        <v>26</v>
      </c>
      <c r="D15" s="11" t="s">
        <v>8</v>
      </c>
      <c r="E15" s="31">
        <v>0</v>
      </c>
      <c r="F15" s="33">
        <f>Taux_TVA*E15</f>
        <v>0</v>
      </c>
      <c r="G15" s="34">
        <f t="shared" si="0"/>
        <v>0</v>
      </c>
    </row>
    <row r="16" spans="1:9" ht="32" x14ac:dyDescent="0.35">
      <c r="A16" s="27" t="s">
        <v>43</v>
      </c>
      <c r="B16" s="27" t="s">
        <v>301</v>
      </c>
      <c r="C16" s="18" t="s">
        <v>126</v>
      </c>
      <c r="D16" s="11" t="s">
        <v>8</v>
      </c>
      <c r="E16" s="31">
        <v>0</v>
      </c>
      <c r="F16" s="33">
        <f>Taux_TVA*E16</f>
        <v>0</v>
      </c>
      <c r="G16" s="34">
        <f t="shared" si="0"/>
        <v>0</v>
      </c>
    </row>
    <row r="17" spans="1:7" s="23" customFormat="1" ht="36" customHeight="1" x14ac:dyDescent="0.35">
      <c r="A17" s="55" t="s">
        <v>103</v>
      </c>
      <c r="B17" s="56"/>
      <c r="C17" s="86" t="s">
        <v>117</v>
      </c>
      <c r="D17" s="86"/>
      <c r="E17" s="86"/>
      <c r="F17" s="86"/>
      <c r="G17" s="87"/>
    </row>
    <row r="18" spans="1:7" x14ac:dyDescent="0.35">
      <c r="A18" s="27" t="s">
        <v>44</v>
      </c>
      <c r="B18" s="27" t="s">
        <v>121</v>
      </c>
      <c r="C18" s="18" t="s">
        <v>22</v>
      </c>
      <c r="D18" s="11" t="s">
        <v>8</v>
      </c>
      <c r="E18" s="31">
        <v>0</v>
      </c>
      <c r="F18" s="33">
        <f>Taux_TVA*E18</f>
        <v>0</v>
      </c>
      <c r="G18" s="34">
        <f t="shared" ref="G18:G22" si="1">E18*(1+Taux_TVA)</f>
        <v>0</v>
      </c>
    </row>
    <row r="19" spans="1:7" x14ac:dyDescent="0.35">
      <c r="A19" s="27" t="s">
        <v>45</v>
      </c>
      <c r="B19" s="27" t="s">
        <v>122</v>
      </c>
      <c r="C19" s="18" t="s">
        <v>125</v>
      </c>
      <c r="D19" s="11" t="s">
        <v>8</v>
      </c>
      <c r="E19" s="31">
        <v>0</v>
      </c>
      <c r="F19" s="33">
        <f>Taux_TVA*E19</f>
        <v>0</v>
      </c>
      <c r="G19" s="34">
        <f t="shared" si="1"/>
        <v>0</v>
      </c>
    </row>
    <row r="20" spans="1:7" x14ac:dyDescent="0.35">
      <c r="A20" s="27" t="s">
        <v>100</v>
      </c>
      <c r="B20" s="27" t="s">
        <v>124</v>
      </c>
      <c r="C20" s="18" t="s">
        <v>112</v>
      </c>
      <c r="D20" s="11" t="s">
        <v>8</v>
      </c>
      <c r="E20" s="31">
        <v>0</v>
      </c>
      <c r="F20" s="33">
        <f>Taux_TVA*E20</f>
        <v>0</v>
      </c>
      <c r="G20" s="34">
        <f t="shared" si="1"/>
        <v>0</v>
      </c>
    </row>
    <row r="21" spans="1:7" x14ac:dyDescent="0.35">
      <c r="A21" s="27" t="s">
        <v>101</v>
      </c>
      <c r="B21" s="27" t="s">
        <v>300</v>
      </c>
      <c r="C21" s="18" t="s">
        <v>26</v>
      </c>
      <c r="D21" s="11" t="s">
        <v>8</v>
      </c>
      <c r="E21" s="31">
        <v>0</v>
      </c>
      <c r="F21" s="33">
        <f>Taux_TVA*E21</f>
        <v>0</v>
      </c>
      <c r="G21" s="34">
        <f t="shared" si="1"/>
        <v>0</v>
      </c>
    </row>
    <row r="22" spans="1:7" ht="32" x14ac:dyDescent="0.35">
      <c r="A22" s="27" t="s">
        <v>102</v>
      </c>
      <c r="B22" s="27" t="s">
        <v>301</v>
      </c>
      <c r="C22" s="18" t="s">
        <v>126</v>
      </c>
      <c r="D22" s="11" t="s">
        <v>8</v>
      </c>
      <c r="E22" s="31">
        <v>0</v>
      </c>
      <c r="F22" s="33">
        <f>Taux_TVA*E22</f>
        <v>0</v>
      </c>
      <c r="G22" s="34">
        <f t="shared" si="1"/>
        <v>0</v>
      </c>
    </row>
    <row r="23" spans="1:7" ht="17.649999999999999" customHeight="1" x14ac:dyDescent="0.35">
      <c r="A23" s="63" t="s">
        <v>103</v>
      </c>
      <c r="B23" s="63"/>
      <c r="C23" s="63" t="s">
        <v>308</v>
      </c>
      <c r="D23" s="64" t="s">
        <v>8</v>
      </c>
      <c r="E23" s="65">
        <f>SUM(E7:E22)</f>
        <v>0</v>
      </c>
      <c r="F23" s="65">
        <f t="shared" ref="F23:G23" si="2">SUM(F7:F22)</f>
        <v>0</v>
      </c>
      <c r="G23" s="65">
        <f t="shared" si="2"/>
        <v>0</v>
      </c>
    </row>
    <row r="24" spans="1:7" x14ac:dyDescent="0.35">
      <c r="B24" s="6"/>
      <c r="E24" s="39"/>
    </row>
    <row r="25" spans="1:7" ht="89" customHeight="1" x14ac:dyDescent="0.35">
      <c r="B25" s="6"/>
      <c r="D25" s="81" t="s">
        <v>299</v>
      </c>
      <c r="E25" s="82"/>
      <c r="F25" s="82"/>
      <c r="G25" s="82"/>
    </row>
  </sheetData>
  <sheetProtection sheet="1" objects="1" scenarios="1"/>
  <protectedRanges>
    <protectedRange sqref="E12:E16 E18:E22 E7:E10" name="TF.DPGF"/>
    <protectedRange sqref="D25 E24" name="BPU"/>
  </protectedRanges>
  <mergeCells count="9">
    <mergeCell ref="D25:G25"/>
    <mergeCell ref="A1:G1"/>
    <mergeCell ref="A4:G4"/>
    <mergeCell ref="A3:G3"/>
    <mergeCell ref="C17:G17"/>
    <mergeCell ref="A6:G6"/>
    <mergeCell ref="A2:B2"/>
    <mergeCell ref="C2:G2"/>
    <mergeCell ref="C11:G11"/>
  </mergeCells>
  <phoneticPr fontId="2" type="noConversion"/>
  <dataValidations count="1">
    <dataValidation type="decimal" operator="greaterThanOrEqual" showInputMessage="1" showErrorMessage="1" sqref="E18:E22 E12:E16 E7:E10 D25 E24" xr:uid="{00000000-0002-0000-0100-000000000000}">
      <formula1>0</formula1>
    </dataValidation>
  </dataValidations>
  <pageMargins left="0.70866141732283472" right="0.70866141732283472" top="0.74803149606299213" bottom="0.74803149606299213" header="0.31496062992125984" footer="0.31496062992125984"/>
  <pageSetup paperSize="9" scale="50" orientation="portrait" r:id="rId1"/>
  <headerFooter>
    <oddFooter>&amp;LPage &amp;P&amp;R&amp;A</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7"/>
  <sheetViews>
    <sheetView view="pageBreakPreview" zoomScale="80" zoomScaleNormal="100" zoomScaleSheetLayoutView="80" workbookViewId="0">
      <selection activeCell="C21" sqref="C21"/>
    </sheetView>
  </sheetViews>
  <sheetFormatPr baseColWidth="10" defaultColWidth="9.26953125" defaultRowHeight="17.5" x14ac:dyDescent="0.35"/>
  <cols>
    <col min="1" max="1" width="12.7265625" style="17" customWidth="1"/>
    <col min="2" max="2" width="10.7265625" style="17" customWidth="1"/>
    <col min="3" max="3" width="90.26953125" style="6" customWidth="1"/>
    <col min="4" max="4" width="14.453125" style="6" customWidth="1"/>
    <col min="5" max="7" width="14.7265625" style="6" customWidth="1"/>
    <col min="8" max="16384" width="9.26953125" style="6"/>
  </cols>
  <sheetData>
    <row r="1" spans="1:9" ht="121.5" customHeight="1" x14ac:dyDescent="0.5">
      <c r="A1" s="83" t="str">
        <f>'BPU-TF et TO'!A1</f>
        <v>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B1" s="83"/>
      <c r="C1" s="83"/>
      <c r="D1" s="83"/>
      <c r="E1" s="83"/>
      <c r="F1" s="83"/>
      <c r="G1" s="83"/>
    </row>
    <row r="2" spans="1:9" ht="30" customHeight="1" x14ac:dyDescent="0.35">
      <c r="A2" s="91" t="s">
        <v>216</v>
      </c>
      <c r="B2" s="91"/>
      <c r="C2" s="92" t="str">
        <f>'Mode d''emploi'!B23</f>
        <v>à compléter (dans onglet mode emploi)</v>
      </c>
      <c r="D2" s="92"/>
      <c r="E2" s="92"/>
      <c r="F2" s="92"/>
      <c r="G2" s="92"/>
    </row>
    <row r="3" spans="1:9" ht="37.5" customHeight="1" x14ac:dyDescent="0.35">
      <c r="A3" s="85" t="s">
        <v>57</v>
      </c>
      <c r="B3" s="85"/>
      <c r="C3" s="85"/>
      <c r="D3" s="85"/>
      <c r="E3" s="85"/>
      <c r="F3" s="85"/>
      <c r="G3" s="85"/>
      <c r="H3" s="30"/>
      <c r="I3" s="30"/>
    </row>
    <row r="4" spans="1:9" x14ac:dyDescent="0.35">
      <c r="A4" s="84"/>
      <c r="B4" s="84"/>
      <c r="C4" s="84"/>
      <c r="D4" s="84"/>
      <c r="E4" s="84"/>
      <c r="F4" s="84"/>
      <c r="G4" s="84"/>
    </row>
    <row r="5" spans="1:9" ht="32" x14ac:dyDescent="0.35">
      <c r="A5" s="7" t="s">
        <v>2</v>
      </c>
      <c r="B5" s="7" t="s">
        <v>3</v>
      </c>
      <c r="C5" s="7" t="s">
        <v>4</v>
      </c>
      <c r="D5" s="8" t="s">
        <v>17</v>
      </c>
      <c r="E5" s="8" t="s">
        <v>6</v>
      </c>
      <c r="F5" s="8" t="s">
        <v>114</v>
      </c>
      <c r="G5" s="8" t="s">
        <v>7</v>
      </c>
    </row>
    <row r="6" spans="1:9" s="23" customFormat="1" ht="49.15" customHeight="1" x14ac:dyDescent="0.35">
      <c r="A6" s="96" t="s">
        <v>171</v>
      </c>
      <c r="B6" s="97"/>
      <c r="C6" s="97"/>
      <c r="D6" s="97"/>
      <c r="E6" s="97"/>
      <c r="F6" s="97"/>
      <c r="G6" s="98"/>
    </row>
    <row r="7" spans="1:9" ht="36.4" customHeight="1" x14ac:dyDescent="0.35">
      <c r="A7" s="93" t="s">
        <v>106</v>
      </c>
      <c r="B7" s="94"/>
      <c r="C7" s="94"/>
      <c r="D7" s="94"/>
      <c r="E7" s="94"/>
      <c r="F7" s="94"/>
      <c r="G7" s="95"/>
    </row>
    <row r="8" spans="1:9" x14ac:dyDescent="0.35">
      <c r="A8" s="27" t="s">
        <v>28</v>
      </c>
      <c r="B8" s="70" t="s">
        <v>118</v>
      </c>
      <c r="C8" s="18" t="s">
        <v>105</v>
      </c>
      <c r="D8" s="11" t="s">
        <v>8</v>
      </c>
      <c r="E8" s="31">
        <v>0</v>
      </c>
      <c r="F8" s="33">
        <f t="shared" ref="F8:F14" si="0">Taux_TVA*E8</f>
        <v>0</v>
      </c>
      <c r="G8" s="34">
        <f t="shared" ref="G8:G14" si="1">E8*(1+Taux_TVA)</f>
        <v>0</v>
      </c>
    </row>
    <row r="9" spans="1:9" x14ac:dyDescent="0.35">
      <c r="A9" s="27" t="s">
        <v>29</v>
      </c>
      <c r="B9" s="70" t="s">
        <v>120</v>
      </c>
      <c r="C9" s="18" t="s">
        <v>20</v>
      </c>
      <c r="D9" s="11" t="s">
        <v>8</v>
      </c>
      <c r="E9" s="31">
        <v>0</v>
      </c>
      <c r="F9" s="33">
        <f t="shared" si="0"/>
        <v>0</v>
      </c>
      <c r="G9" s="34">
        <f t="shared" si="1"/>
        <v>0</v>
      </c>
    </row>
    <row r="10" spans="1:9" x14ac:dyDescent="0.35">
      <c r="A10" s="27" t="s">
        <v>30</v>
      </c>
      <c r="B10" s="70" t="s">
        <v>123</v>
      </c>
      <c r="C10" s="18" t="s">
        <v>21</v>
      </c>
      <c r="D10" s="11" t="s">
        <v>8</v>
      </c>
      <c r="E10" s="31">
        <v>0</v>
      </c>
      <c r="F10" s="33">
        <f t="shared" si="0"/>
        <v>0</v>
      </c>
      <c r="G10" s="34">
        <f t="shared" si="1"/>
        <v>0</v>
      </c>
    </row>
    <row r="11" spans="1:9" x14ac:dyDescent="0.35">
      <c r="A11" s="27" t="s">
        <v>31</v>
      </c>
      <c r="B11" s="27" t="s">
        <v>121</v>
      </c>
      <c r="C11" s="18" t="s">
        <v>22</v>
      </c>
      <c r="D11" s="11" t="s">
        <v>8</v>
      </c>
      <c r="E11" s="31">
        <v>0</v>
      </c>
      <c r="F11" s="33">
        <f t="shared" si="0"/>
        <v>0</v>
      </c>
      <c r="G11" s="34">
        <f t="shared" si="1"/>
        <v>0</v>
      </c>
    </row>
    <row r="12" spans="1:9" x14ac:dyDescent="0.35">
      <c r="A12" s="27" t="s">
        <v>32</v>
      </c>
      <c r="B12" s="27" t="s">
        <v>122</v>
      </c>
      <c r="C12" s="18" t="s">
        <v>23</v>
      </c>
      <c r="D12" s="11" t="s">
        <v>8</v>
      </c>
      <c r="E12" s="31">
        <v>0</v>
      </c>
      <c r="F12" s="33">
        <f t="shared" si="0"/>
        <v>0</v>
      </c>
      <c r="G12" s="34">
        <f t="shared" si="1"/>
        <v>0</v>
      </c>
    </row>
    <row r="13" spans="1:9" x14ac:dyDescent="0.35">
      <c r="A13" s="27" t="s">
        <v>33</v>
      </c>
      <c r="B13" s="27" t="s">
        <v>124</v>
      </c>
      <c r="C13" s="18" t="s">
        <v>112</v>
      </c>
      <c r="D13" s="11" t="s">
        <v>8</v>
      </c>
      <c r="E13" s="31">
        <v>0</v>
      </c>
      <c r="F13" s="33">
        <f t="shared" si="0"/>
        <v>0</v>
      </c>
      <c r="G13" s="34">
        <f t="shared" si="1"/>
        <v>0</v>
      </c>
    </row>
    <row r="14" spans="1:9" x14ac:dyDescent="0.35">
      <c r="A14" s="27" t="s">
        <v>34</v>
      </c>
      <c r="B14" s="27" t="s">
        <v>300</v>
      </c>
      <c r="C14" s="18" t="s">
        <v>26</v>
      </c>
      <c r="D14" s="11" t="s">
        <v>8</v>
      </c>
      <c r="E14" s="31">
        <v>0</v>
      </c>
      <c r="F14" s="33">
        <f t="shared" si="0"/>
        <v>0</v>
      </c>
      <c r="G14" s="34">
        <f t="shared" si="1"/>
        <v>0</v>
      </c>
    </row>
    <row r="15" spans="1:9" ht="17.649999999999999" customHeight="1" x14ac:dyDescent="0.35">
      <c r="A15" s="66" t="s">
        <v>27</v>
      </c>
      <c r="B15" s="66"/>
      <c r="C15" s="63" t="s">
        <v>46</v>
      </c>
      <c r="D15" s="64" t="s">
        <v>8</v>
      </c>
      <c r="E15" s="68">
        <f>SUM(E8:E14)</f>
        <v>0</v>
      </c>
      <c r="F15" s="68">
        <f>SUM(F8:F14)</f>
        <v>0</v>
      </c>
      <c r="G15" s="68">
        <f>SUM(G8:G14)</f>
        <v>0</v>
      </c>
    </row>
    <row r="16" spans="1:9" x14ac:dyDescent="0.35">
      <c r="B16" s="6"/>
      <c r="E16" s="39"/>
    </row>
    <row r="17" spans="2:7" ht="89" customHeight="1" x14ac:dyDescent="0.35">
      <c r="B17" s="6"/>
      <c r="D17" s="81" t="s">
        <v>299</v>
      </c>
      <c r="E17" s="82"/>
      <c r="F17" s="82"/>
      <c r="G17" s="82"/>
    </row>
  </sheetData>
  <sheetProtection sheet="1" objects="1" scenarios="1"/>
  <protectedRanges>
    <protectedRange sqref="E8:E14" name="TO1.DPGF"/>
    <protectedRange sqref="D17 E16" name="BPU"/>
  </protectedRanges>
  <mergeCells count="8">
    <mergeCell ref="D17:G17"/>
    <mergeCell ref="A7:G7"/>
    <mergeCell ref="A6:G6"/>
    <mergeCell ref="A1:G1"/>
    <mergeCell ref="A2:B2"/>
    <mergeCell ref="C2:G2"/>
    <mergeCell ref="A3:G3"/>
    <mergeCell ref="A4:G4"/>
  </mergeCells>
  <phoneticPr fontId="2" type="noConversion"/>
  <dataValidations disablePrompts="1" count="1">
    <dataValidation type="decimal" operator="greaterThanOrEqual" showInputMessage="1" showErrorMessage="1" sqref="E8:E14 D17 E16" xr:uid="{00000000-0002-0000-0200-000000000000}">
      <formula1>0</formula1>
    </dataValidation>
  </dataValidations>
  <pageMargins left="0.70866141732283472" right="0.70866141732283472" top="0.74803149606299213" bottom="0.74803149606299213" header="0.31496062992125984" footer="0.31496062992125984"/>
  <pageSetup paperSize="9" scale="50" orientation="portrait" r:id="rId1"/>
  <headerFooter>
    <oddFooter>&amp;LPage &amp;P&amp;R&amp;A</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7"/>
  <sheetViews>
    <sheetView view="pageBreakPreview" zoomScale="80" zoomScaleNormal="100" zoomScaleSheetLayoutView="80" workbookViewId="0">
      <selection activeCell="B11" sqref="B11"/>
    </sheetView>
  </sheetViews>
  <sheetFormatPr baseColWidth="10" defaultColWidth="9.26953125" defaultRowHeight="17.5" x14ac:dyDescent="0.35"/>
  <cols>
    <col min="1" max="1" width="12.7265625" style="17" customWidth="1"/>
    <col min="2" max="2" width="10.7265625" style="17" customWidth="1"/>
    <col min="3" max="3" width="90.26953125" style="6" customWidth="1"/>
    <col min="4" max="4" width="14.453125" style="6" customWidth="1"/>
    <col min="5" max="7" width="14.7265625" style="6" customWidth="1"/>
    <col min="8" max="16384" width="9.26953125" style="6"/>
  </cols>
  <sheetData>
    <row r="1" spans="1:9" ht="121.5" customHeight="1" x14ac:dyDescent="0.5">
      <c r="A1" s="83" t="str">
        <f>'BPU-TF et TO'!A1</f>
        <v>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B1" s="83"/>
      <c r="C1" s="83"/>
      <c r="D1" s="83"/>
      <c r="E1" s="83"/>
      <c r="F1" s="83"/>
      <c r="G1" s="83"/>
    </row>
    <row r="2" spans="1:9" ht="30" customHeight="1" x14ac:dyDescent="0.35">
      <c r="A2" s="91" t="s">
        <v>216</v>
      </c>
      <c r="B2" s="91"/>
      <c r="C2" s="92" t="str">
        <f>'Mode d''emploi'!B23</f>
        <v>à compléter (dans onglet mode emploi)</v>
      </c>
      <c r="D2" s="92"/>
      <c r="E2" s="92"/>
      <c r="F2" s="92"/>
      <c r="G2" s="92"/>
    </row>
    <row r="3" spans="1:9" ht="37.5" customHeight="1" x14ac:dyDescent="0.35">
      <c r="A3" s="85" t="s">
        <v>56</v>
      </c>
      <c r="B3" s="85"/>
      <c r="C3" s="85"/>
      <c r="D3" s="85"/>
      <c r="E3" s="85"/>
      <c r="F3" s="85"/>
      <c r="G3" s="85"/>
      <c r="H3" s="30"/>
      <c r="I3" s="30"/>
    </row>
    <row r="4" spans="1:9" x14ac:dyDescent="0.35">
      <c r="A4" s="84"/>
      <c r="B4" s="84"/>
      <c r="C4" s="84"/>
      <c r="D4" s="84"/>
      <c r="E4" s="84"/>
      <c r="F4" s="84"/>
      <c r="G4" s="84"/>
    </row>
    <row r="5" spans="1:9" ht="32" x14ac:dyDescent="0.35">
      <c r="A5" s="7" t="s">
        <v>2</v>
      </c>
      <c r="B5" s="7" t="s">
        <v>3</v>
      </c>
      <c r="C5" s="7" t="s">
        <v>4</v>
      </c>
      <c r="D5" s="8" t="s">
        <v>17</v>
      </c>
      <c r="E5" s="8" t="s">
        <v>6</v>
      </c>
      <c r="F5" s="8" t="s">
        <v>114</v>
      </c>
      <c r="G5" s="8" t="s">
        <v>7</v>
      </c>
    </row>
    <row r="6" spans="1:9" s="23" customFormat="1" ht="36" customHeight="1" x14ac:dyDescent="0.35">
      <c r="A6" s="96" t="s">
        <v>172</v>
      </c>
      <c r="B6" s="97"/>
      <c r="C6" s="97"/>
      <c r="D6" s="97"/>
      <c r="E6" s="97"/>
      <c r="F6" s="97"/>
      <c r="G6" s="98"/>
    </row>
    <row r="7" spans="1:9" ht="31.9" customHeight="1" x14ac:dyDescent="0.35">
      <c r="A7" s="93" t="s">
        <v>173</v>
      </c>
      <c r="B7" s="94"/>
      <c r="C7" s="94"/>
      <c r="D7" s="94"/>
      <c r="E7" s="94"/>
      <c r="F7" s="94"/>
      <c r="G7" s="95"/>
    </row>
    <row r="8" spans="1:9" x14ac:dyDescent="0.35">
      <c r="A8" s="27" t="s">
        <v>48</v>
      </c>
      <c r="B8" s="70" t="s">
        <v>118</v>
      </c>
      <c r="C8" s="18" t="s">
        <v>18</v>
      </c>
      <c r="D8" s="11" t="s">
        <v>8</v>
      </c>
      <c r="E8" s="31">
        <v>0</v>
      </c>
      <c r="F8" s="33">
        <f t="shared" ref="F8:F14" si="0">Taux_TVA*E8</f>
        <v>0</v>
      </c>
      <c r="G8" s="34">
        <f t="shared" ref="G8:G14" si="1">E8*(1+Taux_TVA)</f>
        <v>0</v>
      </c>
    </row>
    <row r="9" spans="1:9" x14ac:dyDescent="0.35">
      <c r="A9" s="27" t="s">
        <v>49</v>
      </c>
      <c r="B9" s="70" t="s">
        <v>120</v>
      </c>
      <c r="C9" s="18" t="s">
        <v>20</v>
      </c>
      <c r="D9" s="11" t="s">
        <v>8</v>
      </c>
      <c r="E9" s="31">
        <v>0</v>
      </c>
      <c r="F9" s="33">
        <f t="shared" si="0"/>
        <v>0</v>
      </c>
      <c r="G9" s="34">
        <f t="shared" si="1"/>
        <v>0</v>
      </c>
    </row>
    <row r="10" spans="1:9" x14ac:dyDescent="0.35">
      <c r="A10" s="27" t="s">
        <v>50</v>
      </c>
      <c r="B10" s="70" t="s">
        <v>123</v>
      </c>
      <c r="C10" s="18" t="s">
        <v>21</v>
      </c>
      <c r="D10" s="11" t="s">
        <v>8</v>
      </c>
      <c r="E10" s="31">
        <v>0</v>
      </c>
      <c r="F10" s="33">
        <f t="shared" si="0"/>
        <v>0</v>
      </c>
      <c r="G10" s="34">
        <f t="shared" si="1"/>
        <v>0</v>
      </c>
    </row>
    <row r="11" spans="1:9" x14ac:dyDescent="0.35">
      <c r="A11" s="27" t="s">
        <v>51</v>
      </c>
      <c r="B11" s="27" t="s">
        <v>121</v>
      </c>
      <c r="C11" s="18" t="s">
        <v>22</v>
      </c>
      <c r="D11" s="11" t="s">
        <v>8</v>
      </c>
      <c r="E11" s="31">
        <v>0</v>
      </c>
      <c r="F11" s="33">
        <f t="shared" si="0"/>
        <v>0</v>
      </c>
      <c r="G11" s="34">
        <f t="shared" si="1"/>
        <v>0</v>
      </c>
    </row>
    <row r="12" spans="1:9" x14ac:dyDescent="0.35">
      <c r="A12" s="27" t="s">
        <v>52</v>
      </c>
      <c r="B12" s="27" t="s">
        <v>122</v>
      </c>
      <c r="C12" s="18" t="s">
        <v>23</v>
      </c>
      <c r="D12" s="11" t="s">
        <v>8</v>
      </c>
      <c r="E12" s="31">
        <v>0</v>
      </c>
      <c r="F12" s="33">
        <f t="shared" si="0"/>
        <v>0</v>
      </c>
      <c r="G12" s="34">
        <f t="shared" si="1"/>
        <v>0</v>
      </c>
    </row>
    <row r="13" spans="1:9" x14ac:dyDescent="0.35">
      <c r="A13" s="27" t="s">
        <v>53</v>
      </c>
      <c r="B13" s="27" t="s">
        <v>124</v>
      </c>
      <c r="C13" s="18" t="s">
        <v>112</v>
      </c>
      <c r="D13" s="11" t="s">
        <v>8</v>
      </c>
      <c r="E13" s="31">
        <v>0</v>
      </c>
      <c r="F13" s="33">
        <f t="shared" si="0"/>
        <v>0</v>
      </c>
      <c r="G13" s="34">
        <f t="shared" si="1"/>
        <v>0</v>
      </c>
    </row>
    <row r="14" spans="1:9" x14ac:dyDescent="0.35">
      <c r="A14" s="27" t="s">
        <v>54</v>
      </c>
      <c r="B14" s="27" t="s">
        <v>300</v>
      </c>
      <c r="C14" s="18" t="s">
        <v>26</v>
      </c>
      <c r="D14" s="11" t="s">
        <v>8</v>
      </c>
      <c r="E14" s="31">
        <v>0</v>
      </c>
      <c r="F14" s="33">
        <f t="shared" si="0"/>
        <v>0</v>
      </c>
      <c r="G14" s="34">
        <f t="shared" si="1"/>
        <v>0</v>
      </c>
    </row>
    <row r="15" spans="1:9" ht="17.649999999999999" customHeight="1" x14ac:dyDescent="0.35">
      <c r="A15" s="66" t="s">
        <v>47</v>
      </c>
      <c r="B15" s="67"/>
      <c r="C15" s="63" t="s">
        <v>55</v>
      </c>
      <c r="D15" s="64" t="s">
        <v>8</v>
      </c>
      <c r="E15" s="68">
        <f>SUM(E8:E14)</f>
        <v>0</v>
      </c>
      <c r="F15" s="68">
        <f t="shared" ref="F15:G15" si="2">SUM(F8:F14)</f>
        <v>0</v>
      </c>
      <c r="G15" s="68">
        <f t="shared" si="2"/>
        <v>0</v>
      </c>
    </row>
    <row r="16" spans="1:9" x14ac:dyDescent="0.35">
      <c r="B16" s="6"/>
      <c r="E16" s="39"/>
    </row>
    <row r="17" spans="2:7" ht="89" customHeight="1" x14ac:dyDescent="0.35">
      <c r="B17" s="6"/>
      <c r="D17" s="81" t="s">
        <v>299</v>
      </c>
      <c r="E17" s="82"/>
      <c r="F17" s="82"/>
      <c r="G17" s="82"/>
    </row>
  </sheetData>
  <sheetProtection sheet="1" objects="1" scenarios="1"/>
  <protectedRanges>
    <protectedRange sqref="E8:E14" name="TO2.DPGF"/>
    <protectedRange sqref="D17 E16" name="BPU"/>
  </protectedRanges>
  <mergeCells count="8">
    <mergeCell ref="D17:G17"/>
    <mergeCell ref="A7:G7"/>
    <mergeCell ref="A1:G1"/>
    <mergeCell ref="A2:B2"/>
    <mergeCell ref="C2:G2"/>
    <mergeCell ref="A3:G3"/>
    <mergeCell ref="A4:G4"/>
    <mergeCell ref="A6:G6"/>
  </mergeCells>
  <phoneticPr fontId="2" type="noConversion"/>
  <dataValidations count="1">
    <dataValidation type="decimal" operator="greaterThanOrEqual" showInputMessage="1" showErrorMessage="1" sqref="E8:E14 D17 E16" xr:uid="{00000000-0002-0000-0300-000000000000}">
      <formula1>0</formula1>
    </dataValidation>
  </dataValidations>
  <pageMargins left="0.70866141732283472" right="0.70866141732283472" top="0.74803149606299213" bottom="0.74803149606299213" header="0.31496062992125984" footer="0.31496062992125984"/>
  <pageSetup paperSize="9" scale="50" orientation="portrait" r:id="rId1"/>
  <headerFooter>
    <oddFooter>&amp;LPage &amp;P&amp;R&amp;A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5"/>
  <sheetViews>
    <sheetView view="pageBreakPreview" zoomScale="80" zoomScaleNormal="100" zoomScaleSheetLayoutView="80" workbookViewId="0">
      <selection activeCell="B11" sqref="B11"/>
    </sheetView>
  </sheetViews>
  <sheetFormatPr baseColWidth="10" defaultColWidth="9.26953125" defaultRowHeight="17.5" x14ac:dyDescent="0.35"/>
  <cols>
    <col min="1" max="1" width="12.7265625" style="17" customWidth="1"/>
    <col min="2" max="2" width="10.7265625" style="17" customWidth="1"/>
    <col min="3" max="3" width="90.26953125" style="6" customWidth="1"/>
    <col min="4" max="4" width="14.453125" style="6" customWidth="1"/>
    <col min="5" max="7" width="14.7265625" style="6" customWidth="1"/>
    <col min="8" max="16384" width="9.26953125" style="6"/>
  </cols>
  <sheetData>
    <row r="1" spans="1:9" ht="121.5" customHeight="1" x14ac:dyDescent="0.5">
      <c r="A1" s="83" t="str">
        <f>'BPU-TF et TO'!A1</f>
        <v>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B1" s="83"/>
      <c r="C1" s="83"/>
      <c r="D1" s="83"/>
      <c r="E1" s="83"/>
      <c r="F1" s="83"/>
      <c r="G1" s="83"/>
    </row>
    <row r="2" spans="1:9" ht="30" customHeight="1" x14ac:dyDescent="0.35">
      <c r="A2" s="91" t="s">
        <v>216</v>
      </c>
      <c r="B2" s="91"/>
      <c r="C2" s="92" t="str">
        <f>'Mode d''emploi'!B23</f>
        <v>à compléter (dans onglet mode emploi)</v>
      </c>
      <c r="D2" s="92"/>
      <c r="E2" s="92"/>
      <c r="F2" s="92"/>
      <c r="G2" s="92"/>
    </row>
    <row r="3" spans="1:9" ht="37.5" customHeight="1" x14ac:dyDescent="0.35">
      <c r="A3" s="85" t="s">
        <v>64</v>
      </c>
      <c r="B3" s="85"/>
      <c r="C3" s="85"/>
      <c r="D3" s="85"/>
      <c r="E3" s="85"/>
      <c r="F3" s="85"/>
      <c r="G3" s="85"/>
      <c r="H3" s="30"/>
      <c r="I3" s="30"/>
    </row>
    <row r="4" spans="1:9" x14ac:dyDescent="0.35">
      <c r="A4" s="84"/>
      <c r="B4" s="84"/>
      <c r="C4" s="84"/>
      <c r="D4" s="84"/>
      <c r="E4" s="84"/>
      <c r="F4" s="84"/>
      <c r="G4" s="84"/>
    </row>
    <row r="5" spans="1:9" ht="32" x14ac:dyDescent="0.35">
      <c r="A5" s="7" t="s">
        <v>2</v>
      </c>
      <c r="B5" s="7" t="s">
        <v>3</v>
      </c>
      <c r="C5" s="7" t="s">
        <v>4</v>
      </c>
      <c r="D5" s="8" t="s">
        <v>17</v>
      </c>
      <c r="E5" s="8" t="s">
        <v>6</v>
      </c>
      <c r="F5" s="8" t="s">
        <v>114</v>
      </c>
      <c r="G5" s="8" t="s">
        <v>7</v>
      </c>
    </row>
    <row r="6" spans="1:9" s="23" customFormat="1" ht="36" customHeight="1" x14ac:dyDescent="0.35">
      <c r="A6" s="96" t="s">
        <v>174</v>
      </c>
      <c r="B6" s="97"/>
      <c r="C6" s="97"/>
      <c r="D6" s="97"/>
      <c r="E6" s="97"/>
      <c r="F6" s="97"/>
      <c r="G6" s="98"/>
    </row>
    <row r="7" spans="1:9" ht="37.9" customHeight="1" x14ac:dyDescent="0.35">
      <c r="A7" s="93" t="s">
        <v>177</v>
      </c>
      <c r="B7" s="94"/>
      <c r="C7" s="94"/>
      <c r="D7" s="94"/>
      <c r="E7" s="94"/>
      <c r="F7" s="94"/>
      <c r="G7" s="95"/>
    </row>
    <row r="8" spans="1:9" x14ac:dyDescent="0.35">
      <c r="A8" s="27" t="s">
        <v>59</v>
      </c>
      <c r="B8" s="70" t="s">
        <v>118</v>
      </c>
      <c r="C8" s="18" t="s">
        <v>18</v>
      </c>
      <c r="D8" s="11" t="s">
        <v>8</v>
      </c>
      <c r="E8" s="31">
        <v>0</v>
      </c>
      <c r="F8" s="33">
        <f>Taux_TVA*E8</f>
        <v>0</v>
      </c>
      <c r="G8" s="34">
        <f>E8*(1+Taux_TVA)</f>
        <v>0</v>
      </c>
    </row>
    <row r="9" spans="1:9" x14ac:dyDescent="0.35">
      <c r="A9" s="27" t="s">
        <v>60</v>
      </c>
      <c r="B9" s="70" t="s">
        <v>120</v>
      </c>
      <c r="C9" s="18" t="s">
        <v>20</v>
      </c>
      <c r="D9" s="11" t="s">
        <v>8</v>
      </c>
      <c r="E9" s="31">
        <v>0</v>
      </c>
      <c r="F9" s="33">
        <f>Taux_TVA*E9</f>
        <v>0</v>
      </c>
      <c r="G9" s="34">
        <f>E9*(1+Taux_TVA)</f>
        <v>0</v>
      </c>
    </row>
    <row r="10" spans="1:9" x14ac:dyDescent="0.35">
      <c r="A10" s="27" t="s">
        <v>61</v>
      </c>
      <c r="B10" s="70" t="s">
        <v>123</v>
      </c>
      <c r="C10" s="18" t="s">
        <v>21</v>
      </c>
      <c r="D10" s="11" t="s">
        <v>8</v>
      </c>
      <c r="E10" s="31">
        <v>0</v>
      </c>
      <c r="F10" s="33">
        <f>Taux_TVA*E10</f>
        <v>0</v>
      </c>
      <c r="G10" s="34">
        <f>E10*(1+Taux_TVA)</f>
        <v>0</v>
      </c>
    </row>
    <row r="11" spans="1:9" x14ac:dyDescent="0.35">
      <c r="A11" s="27" t="s">
        <v>62</v>
      </c>
      <c r="B11" s="70" t="s">
        <v>121</v>
      </c>
      <c r="C11" s="18" t="s">
        <v>22</v>
      </c>
      <c r="D11" s="11" t="s">
        <v>8</v>
      </c>
      <c r="E11" s="31">
        <v>0</v>
      </c>
      <c r="F11" s="33">
        <f>Taux_TVA*E11</f>
        <v>0</v>
      </c>
      <c r="G11" s="34">
        <f>E11*(1+Taux_TVA)</f>
        <v>0</v>
      </c>
    </row>
    <row r="12" spans="1:9" x14ac:dyDescent="0.35">
      <c r="A12" s="27" t="s">
        <v>63</v>
      </c>
      <c r="B12" s="70" t="s">
        <v>122</v>
      </c>
      <c r="C12" s="18" t="s">
        <v>23</v>
      </c>
      <c r="D12" s="11" t="s">
        <v>8</v>
      </c>
      <c r="E12" s="31">
        <v>0</v>
      </c>
      <c r="F12" s="33">
        <f>Taux_TVA*E12</f>
        <v>0</v>
      </c>
      <c r="G12" s="34">
        <f>E12*(1+Taux_TVA)</f>
        <v>0</v>
      </c>
    </row>
    <row r="13" spans="1:9" ht="17.649999999999999" customHeight="1" x14ac:dyDescent="0.35">
      <c r="A13" s="66" t="s">
        <v>58</v>
      </c>
      <c r="B13" s="67"/>
      <c r="C13" s="63" t="s">
        <v>65</v>
      </c>
      <c r="D13" s="64" t="s">
        <v>8</v>
      </c>
      <c r="E13" s="68">
        <f>SUM(E8:E12)</f>
        <v>0</v>
      </c>
      <c r="F13" s="68">
        <f>SUM(F8:F12)</f>
        <v>0</v>
      </c>
      <c r="G13" s="68">
        <f>SUM(G8:G12)</f>
        <v>0</v>
      </c>
    </row>
    <row r="14" spans="1:9" x14ac:dyDescent="0.35">
      <c r="B14" s="6"/>
      <c r="E14" s="39"/>
    </row>
    <row r="15" spans="1:9" ht="89" customHeight="1" x14ac:dyDescent="0.35">
      <c r="B15" s="6"/>
      <c r="D15" s="81" t="s">
        <v>299</v>
      </c>
      <c r="E15" s="82"/>
      <c r="F15" s="82"/>
      <c r="G15" s="82"/>
    </row>
  </sheetData>
  <sheetProtection sheet="1" objects="1" scenarios="1"/>
  <protectedRanges>
    <protectedRange sqref="E8:E12" name="TO3.DPGF"/>
    <protectedRange sqref="D15 E14" name="BPU"/>
  </protectedRanges>
  <mergeCells count="8">
    <mergeCell ref="D15:G15"/>
    <mergeCell ref="A7:G7"/>
    <mergeCell ref="A1:G1"/>
    <mergeCell ref="A2:B2"/>
    <mergeCell ref="C2:G2"/>
    <mergeCell ref="A3:G3"/>
    <mergeCell ref="A4:G4"/>
    <mergeCell ref="A6:G6"/>
  </mergeCells>
  <dataValidations count="1">
    <dataValidation type="decimal" operator="greaterThanOrEqual" showInputMessage="1" showErrorMessage="1" sqref="E8:E12 D15 E14" xr:uid="{00000000-0002-0000-0400-000000000000}">
      <formula1>0</formula1>
    </dataValidation>
  </dataValidations>
  <pageMargins left="0.70866141732283472" right="0.70866141732283472" top="0.74803149606299213" bottom="0.74803149606299213" header="0.31496062992125984" footer="0.31496062992125984"/>
  <pageSetup paperSize="9" scale="50" orientation="portrait" r:id="rId1"/>
  <headerFooter>
    <oddFooter>&amp;LPage &amp;P&amp;R&amp;A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7"/>
  <sheetViews>
    <sheetView view="pageBreakPreview" zoomScale="80" zoomScaleNormal="100" zoomScaleSheetLayoutView="80" workbookViewId="0">
      <selection activeCell="C17" sqref="C17"/>
    </sheetView>
  </sheetViews>
  <sheetFormatPr baseColWidth="10" defaultColWidth="9.26953125" defaultRowHeight="17.5" x14ac:dyDescent="0.35"/>
  <cols>
    <col min="1" max="1" width="14" style="17" customWidth="1"/>
    <col min="2" max="2" width="10.7265625" style="17" customWidth="1"/>
    <col min="3" max="3" width="90.26953125" style="6" customWidth="1"/>
    <col min="4" max="4" width="14.453125" style="6" customWidth="1"/>
    <col min="5" max="7" width="14.7265625" style="6" customWidth="1"/>
    <col min="8" max="16384" width="9.26953125" style="6"/>
  </cols>
  <sheetData>
    <row r="1" spans="1:9" ht="121.5" customHeight="1" x14ac:dyDescent="0.5">
      <c r="A1" s="83" t="str">
        <f>'BPU-TF et TO'!A1</f>
        <v>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B1" s="83"/>
      <c r="C1" s="83"/>
      <c r="D1" s="83"/>
      <c r="E1" s="83"/>
      <c r="F1" s="83"/>
      <c r="G1" s="83"/>
    </row>
    <row r="2" spans="1:9" ht="30" customHeight="1" x14ac:dyDescent="0.35">
      <c r="A2" s="91" t="s">
        <v>216</v>
      </c>
      <c r="B2" s="91"/>
      <c r="C2" s="92" t="str">
        <f>'Mode d''emploi'!B23</f>
        <v>à compléter (dans onglet mode emploi)</v>
      </c>
      <c r="D2" s="92"/>
      <c r="E2" s="92"/>
      <c r="F2" s="92"/>
      <c r="G2" s="92"/>
    </row>
    <row r="3" spans="1:9" ht="37.5" customHeight="1" x14ac:dyDescent="0.35">
      <c r="A3" s="85" t="s">
        <v>66</v>
      </c>
      <c r="B3" s="85"/>
      <c r="C3" s="85"/>
      <c r="D3" s="85"/>
      <c r="E3" s="85"/>
      <c r="F3" s="85"/>
      <c r="G3" s="85"/>
      <c r="H3" s="30"/>
      <c r="I3" s="30"/>
    </row>
    <row r="4" spans="1:9" x14ac:dyDescent="0.35">
      <c r="A4" s="84"/>
      <c r="B4" s="84"/>
      <c r="C4" s="84"/>
      <c r="D4" s="84"/>
      <c r="E4" s="84"/>
      <c r="F4" s="84"/>
      <c r="G4" s="84"/>
    </row>
    <row r="5" spans="1:9" ht="32" x14ac:dyDescent="0.35">
      <c r="A5" s="7" t="s">
        <v>2</v>
      </c>
      <c r="B5" s="7" t="s">
        <v>3</v>
      </c>
      <c r="C5" s="7" t="s">
        <v>4</v>
      </c>
      <c r="D5" s="8" t="s">
        <v>17</v>
      </c>
      <c r="E5" s="8" t="s">
        <v>6</v>
      </c>
      <c r="F5" s="8" t="s">
        <v>114</v>
      </c>
      <c r="G5" s="8" t="s">
        <v>7</v>
      </c>
    </row>
    <row r="6" spans="1:9" s="23" customFormat="1" ht="36" customHeight="1" x14ac:dyDescent="0.35">
      <c r="A6" s="96" t="s">
        <v>175</v>
      </c>
      <c r="B6" s="97"/>
      <c r="C6" s="97"/>
      <c r="D6" s="97"/>
      <c r="E6" s="97"/>
      <c r="F6" s="97"/>
      <c r="G6" s="98"/>
    </row>
    <row r="7" spans="1:9" ht="36.4" customHeight="1" x14ac:dyDescent="0.35">
      <c r="A7" s="93" t="s">
        <v>176</v>
      </c>
      <c r="B7" s="94"/>
      <c r="C7" s="94"/>
      <c r="D7" s="94"/>
      <c r="E7" s="94"/>
      <c r="F7" s="94"/>
      <c r="G7" s="95"/>
    </row>
    <row r="8" spans="1:9" x14ac:dyDescent="0.35">
      <c r="A8" s="27" t="s">
        <v>69</v>
      </c>
      <c r="B8" s="70" t="s">
        <v>118</v>
      </c>
      <c r="C8" s="18" t="s">
        <v>18</v>
      </c>
      <c r="D8" s="11" t="s">
        <v>8</v>
      </c>
      <c r="E8" s="31">
        <v>0</v>
      </c>
      <c r="F8" s="33">
        <f t="shared" ref="F8:F14" si="0">Taux_TVA*E8</f>
        <v>0</v>
      </c>
      <c r="G8" s="34">
        <f t="shared" ref="G8:G14" si="1">E8*(1+Taux_TVA)</f>
        <v>0</v>
      </c>
    </row>
    <row r="9" spans="1:9" x14ac:dyDescent="0.35">
      <c r="A9" s="27" t="s">
        <v>70</v>
      </c>
      <c r="B9" s="70" t="s">
        <v>120</v>
      </c>
      <c r="C9" s="18" t="s">
        <v>20</v>
      </c>
      <c r="D9" s="11" t="s">
        <v>8</v>
      </c>
      <c r="E9" s="31">
        <v>0</v>
      </c>
      <c r="F9" s="33">
        <f t="shared" si="0"/>
        <v>0</v>
      </c>
      <c r="G9" s="34">
        <f t="shared" si="1"/>
        <v>0</v>
      </c>
    </row>
    <row r="10" spans="1:9" x14ac:dyDescent="0.35">
      <c r="A10" s="27" t="s">
        <v>71</v>
      </c>
      <c r="B10" s="70" t="s">
        <v>123</v>
      </c>
      <c r="C10" s="18" t="s">
        <v>21</v>
      </c>
      <c r="D10" s="11" t="s">
        <v>8</v>
      </c>
      <c r="E10" s="31">
        <v>0</v>
      </c>
      <c r="F10" s="33">
        <f t="shared" si="0"/>
        <v>0</v>
      </c>
      <c r="G10" s="34">
        <f t="shared" si="1"/>
        <v>0</v>
      </c>
    </row>
    <row r="11" spans="1:9" x14ac:dyDescent="0.35">
      <c r="A11" s="27" t="s">
        <v>72</v>
      </c>
      <c r="B11" s="70" t="s">
        <v>121</v>
      </c>
      <c r="C11" s="18" t="s">
        <v>22</v>
      </c>
      <c r="D11" s="11" t="s">
        <v>8</v>
      </c>
      <c r="E11" s="31">
        <v>0</v>
      </c>
      <c r="F11" s="33">
        <f t="shared" si="0"/>
        <v>0</v>
      </c>
      <c r="G11" s="34">
        <f t="shared" si="1"/>
        <v>0</v>
      </c>
    </row>
    <row r="12" spans="1:9" x14ac:dyDescent="0.35">
      <c r="A12" s="27" t="s">
        <v>73</v>
      </c>
      <c r="B12" s="70" t="s">
        <v>122</v>
      </c>
      <c r="C12" s="18" t="s">
        <v>23</v>
      </c>
      <c r="D12" s="11" t="s">
        <v>8</v>
      </c>
      <c r="E12" s="31">
        <v>0</v>
      </c>
      <c r="F12" s="33">
        <f t="shared" si="0"/>
        <v>0</v>
      </c>
      <c r="G12" s="34">
        <f t="shared" si="1"/>
        <v>0</v>
      </c>
    </row>
    <row r="13" spans="1:9" x14ac:dyDescent="0.35">
      <c r="A13" s="27" t="s">
        <v>74</v>
      </c>
      <c r="B13" s="70" t="s">
        <v>124</v>
      </c>
      <c r="C13" s="18" t="s">
        <v>112</v>
      </c>
      <c r="D13" s="11" t="s">
        <v>8</v>
      </c>
      <c r="E13" s="31">
        <v>0</v>
      </c>
      <c r="F13" s="33">
        <f t="shared" si="0"/>
        <v>0</v>
      </c>
      <c r="G13" s="34">
        <f t="shared" si="1"/>
        <v>0</v>
      </c>
    </row>
    <row r="14" spans="1:9" x14ac:dyDescent="0.35">
      <c r="A14" s="27" t="s">
        <v>75</v>
      </c>
      <c r="B14" s="70" t="s">
        <v>300</v>
      </c>
      <c r="C14" s="18" t="s">
        <v>26</v>
      </c>
      <c r="D14" s="11" t="s">
        <v>8</v>
      </c>
      <c r="E14" s="31">
        <v>0</v>
      </c>
      <c r="F14" s="33">
        <f t="shared" si="0"/>
        <v>0</v>
      </c>
      <c r="G14" s="34">
        <f t="shared" si="1"/>
        <v>0</v>
      </c>
    </row>
    <row r="15" spans="1:9" ht="17.649999999999999" customHeight="1" x14ac:dyDescent="0.35">
      <c r="A15" s="66" t="s">
        <v>68</v>
      </c>
      <c r="B15" s="67"/>
      <c r="C15" s="63" t="s">
        <v>67</v>
      </c>
      <c r="D15" s="64" t="s">
        <v>8</v>
      </c>
      <c r="E15" s="68">
        <f>SUM(E8:E14)</f>
        <v>0</v>
      </c>
      <c r="F15" s="68">
        <f t="shared" ref="F15:G15" si="2">SUM(F8:F14)</f>
        <v>0</v>
      </c>
      <c r="G15" s="68">
        <f t="shared" si="2"/>
        <v>0</v>
      </c>
    </row>
    <row r="16" spans="1:9" x14ac:dyDescent="0.35">
      <c r="B16" s="6"/>
      <c r="E16" s="39"/>
    </row>
    <row r="17" spans="2:7" ht="89" customHeight="1" x14ac:dyDescent="0.35">
      <c r="B17" s="6"/>
      <c r="D17" s="81" t="s">
        <v>299</v>
      </c>
      <c r="E17" s="82"/>
      <c r="F17" s="82"/>
      <c r="G17" s="82"/>
    </row>
  </sheetData>
  <sheetProtection sheet="1" objects="1" scenarios="1"/>
  <protectedRanges>
    <protectedRange sqref="E8:E14" name="TO4.DPGF"/>
    <protectedRange sqref="D17 E16" name="BPU"/>
  </protectedRanges>
  <mergeCells count="8">
    <mergeCell ref="D17:G17"/>
    <mergeCell ref="A7:G7"/>
    <mergeCell ref="A1:G1"/>
    <mergeCell ref="A2:B2"/>
    <mergeCell ref="C2:G2"/>
    <mergeCell ref="A3:G3"/>
    <mergeCell ref="A4:G4"/>
    <mergeCell ref="A6:G6"/>
  </mergeCells>
  <dataValidations count="1">
    <dataValidation type="decimal" operator="greaterThanOrEqual" showInputMessage="1" showErrorMessage="1" sqref="E8:E14 D17 E16" xr:uid="{00000000-0002-0000-0500-000000000000}">
      <formula1>0</formula1>
    </dataValidation>
  </dataValidations>
  <pageMargins left="0.70866141732283472" right="0.70866141732283472" top="0.74803149606299213" bottom="0.74803149606299213" header="0.31496062992125984" footer="0.31496062992125984"/>
  <pageSetup paperSize="9" scale="50" orientation="portrait" r:id="rId1"/>
  <headerFooter>
    <oddFooter>&amp;LPage &amp;P&amp;R&amp;A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91"/>
  <sheetViews>
    <sheetView tabSelected="1" view="pageBreakPreview" topLeftCell="A12" zoomScaleNormal="130" zoomScaleSheetLayoutView="100" workbookViewId="0">
      <selection activeCell="D22" sqref="D22"/>
    </sheetView>
  </sheetViews>
  <sheetFormatPr baseColWidth="10" defaultColWidth="9.26953125" defaultRowHeight="17.5" x14ac:dyDescent="0.35"/>
  <cols>
    <col min="1" max="1" width="11.7265625" style="17" customWidth="1"/>
    <col min="2" max="2" width="13" style="17" customWidth="1"/>
    <col min="3" max="3" width="77.26953125" style="6" customWidth="1"/>
    <col min="4" max="4" width="27.7265625" style="6" customWidth="1"/>
    <col min="5" max="7" width="14.7265625" style="6" customWidth="1"/>
    <col min="8" max="16384" width="9.26953125" style="6"/>
  </cols>
  <sheetData>
    <row r="1" spans="1:7" ht="121.5" customHeight="1" x14ac:dyDescent="0.5">
      <c r="A1" s="83" t="str">
        <f>'Mode d''emploi'!A6</f>
        <v>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B1" s="83"/>
      <c r="C1" s="83"/>
      <c r="D1" s="83"/>
      <c r="E1" s="83"/>
      <c r="F1" s="83"/>
      <c r="G1" s="83"/>
    </row>
    <row r="2" spans="1:7" ht="30" customHeight="1" x14ac:dyDescent="0.35">
      <c r="A2" s="91" t="s">
        <v>216</v>
      </c>
      <c r="B2" s="91"/>
      <c r="C2" s="92" t="str">
        <f>'Mode d''emploi'!B23</f>
        <v>à compléter (dans onglet mode emploi)</v>
      </c>
      <c r="D2" s="92"/>
      <c r="E2" s="92"/>
      <c r="F2" s="92"/>
      <c r="G2" s="92"/>
    </row>
    <row r="3" spans="1:7" ht="24.5" x14ac:dyDescent="0.35">
      <c r="A3" s="102" t="s">
        <v>219</v>
      </c>
      <c r="B3" s="102"/>
      <c r="C3" s="102"/>
      <c r="D3" s="102"/>
      <c r="E3" s="102"/>
      <c r="F3" s="102"/>
      <c r="G3" s="103"/>
    </row>
    <row r="4" spans="1:7" x14ac:dyDescent="0.35">
      <c r="A4" s="104"/>
      <c r="B4" s="104"/>
      <c r="C4" s="104"/>
      <c r="D4" s="104"/>
      <c r="E4" s="104"/>
      <c r="F4" s="104"/>
      <c r="G4" s="105"/>
    </row>
    <row r="5" spans="1:7" ht="48" x14ac:dyDescent="0.35">
      <c r="A5" s="7" t="s">
        <v>2</v>
      </c>
      <c r="B5" s="7" t="s">
        <v>3</v>
      </c>
      <c r="C5" s="8" t="s">
        <v>4</v>
      </c>
      <c r="D5" s="7" t="s">
        <v>5</v>
      </c>
      <c r="E5" s="8" t="s">
        <v>131</v>
      </c>
      <c r="F5" s="8" t="s">
        <v>114</v>
      </c>
      <c r="G5" s="8" t="s">
        <v>7</v>
      </c>
    </row>
    <row r="6" spans="1:7" s="23" customFormat="1" ht="32" x14ac:dyDescent="0.35">
      <c r="A6" s="19"/>
      <c r="B6" s="20"/>
      <c r="C6" s="50" t="s">
        <v>169</v>
      </c>
      <c r="D6" s="21"/>
      <c r="E6" s="22"/>
      <c r="F6" s="22"/>
      <c r="G6" s="22"/>
    </row>
    <row r="7" spans="1:7" ht="52.5" customHeight="1" x14ac:dyDescent="0.35">
      <c r="A7" s="106" t="s">
        <v>181</v>
      </c>
      <c r="B7" s="107"/>
      <c r="C7" s="107"/>
      <c r="D7" s="107"/>
      <c r="E7" s="107"/>
      <c r="F7" s="107"/>
      <c r="G7" s="108"/>
    </row>
    <row r="8" spans="1:7" ht="32" x14ac:dyDescent="0.35">
      <c r="A8" s="10" t="s">
        <v>223</v>
      </c>
      <c r="B8" s="10" t="s">
        <v>170</v>
      </c>
      <c r="C8" s="35" t="s">
        <v>127</v>
      </c>
      <c r="D8" s="11" t="s">
        <v>108</v>
      </c>
      <c r="E8" s="31">
        <v>0</v>
      </c>
      <c r="F8" s="33">
        <f t="shared" ref="F8:F15" si="0">Taux_TVA*E8</f>
        <v>0</v>
      </c>
      <c r="G8" s="34">
        <f t="shared" ref="G8:G15" si="1">E8*(1+Taux_TVA)</f>
        <v>0</v>
      </c>
    </row>
    <row r="9" spans="1:7" x14ac:dyDescent="0.35">
      <c r="A9" s="10" t="s">
        <v>224</v>
      </c>
      <c r="B9" s="10" t="s">
        <v>170</v>
      </c>
      <c r="C9" s="35" t="s">
        <v>128</v>
      </c>
      <c r="D9" s="11" t="s">
        <v>108</v>
      </c>
      <c r="E9" s="31">
        <v>0</v>
      </c>
      <c r="F9" s="33">
        <f t="shared" si="0"/>
        <v>0</v>
      </c>
      <c r="G9" s="34">
        <f t="shared" si="1"/>
        <v>0</v>
      </c>
    </row>
    <row r="10" spans="1:7" ht="32" x14ac:dyDescent="0.35">
      <c r="A10" s="10" t="s">
        <v>225</v>
      </c>
      <c r="B10" s="10" t="s">
        <v>170</v>
      </c>
      <c r="C10" s="35" t="s">
        <v>129</v>
      </c>
      <c r="D10" s="11" t="s">
        <v>108</v>
      </c>
      <c r="E10" s="31">
        <v>0</v>
      </c>
      <c r="F10" s="33">
        <f t="shared" si="0"/>
        <v>0</v>
      </c>
      <c r="G10" s="34">
        <f t="shared" si="1"/>
        <v>0</v>
      </c>
    </row>
    <row r="11" spans="1:7" x14ac:dyDescent="0.35">
      <c r="A11" s="10" t="s">
        <v>226</v>
      </c>
      <c r="B11" s="10" t="s">
        <v>170</v>
      </c>
      <c r="C11" s="35" t="s">
        <v>130</v>
      </c>
      <c r="D11" s="11" t="s">
        <v>108</v>
      </c>
      <c r="E11" s="31">
        <v>0</v>
      </c>
      <c r="F11" s="33">
        <f t="shared" si="0"/>
        <v>0</v>
      </c>
      <c r="G11" s="34">
        <f t="shared" si="1"/>
        <v>0</v>
      </c>
    </row>
    <row r="12" spans="1:7" x14ac:dyDescent="0.35">
      <c r="A12" s="10" t="s">
        <v>227</v>
      </c>
      <c r="B12" s="10" t="s">
        <v>302</v>
      </c>
      <c r="C12" s="35" t="s">
        <v>178</v>
      </c>
      <c r="D12" s="11" t="s">
        <v>179</v>
      </c>
      <c r="E12" s="31">
        <v>0</v>
      </c>
      <c r="F12" s="33">
        <f t="shared" si="0"/>
        <v>0</v>
      </c>
      <c r="G12" s="34">
        <f t="shared" si="1"/>
        <v>0</v>
      </c>
    </row>
    <row r="13" spans="1:7" x14ac:dyDescent="0.35">
      <c r="A13" s="10" t="s">
        <v>228</v>
      </c>
      <c r="B13" s="10" t="s">
        <v>303</v>
      </c>
      <c r="C13" s="54" t="s">
        <v>136</v>
      </c>
      <c r="D13" s="11" t="s">
        <v>189</v>
      </c>
      <c r="E13" s="31">
        <v>0</v>
      </c>
      <c r="F13" s="33">
        <f t="shared" si="0"/>
        <v>0</v>
      </c>
      <c r="G13" s="34">
        <f t="shared" si="1"/>
        <v>0</v>
      </c>
    </row>
    <row r="14" spans="1:7" x14ac:dyDescent="0.35">
      <c r="A14" s="10" t="s">
        <v>229</v>
      </c>
      <c r="B14" s="10" t="s">
        <v>303</v>
      </c>
      <c r="C14" s="54" t="s">
        <v>188</v>
      </c>
      <c r="D14" s="11" t="s">
        <v>190</v>
      </c>
      <c r="E14" s="31">
        <v>0</v>
      </c>
      <c r="F14" s="33">
        <f t="shared" ref="F14" si="2">Taux_TVA*E14</f>
        <v>0</v>
      </c>
      <c r="G14" s="34">
        <f t="shared" ref="G14" si="3">E14*(1+Taux_TVA)</f>
        <v>0</v>
      </c>
    </row>
    <row r="15" spans="1:7" x14ac:dyDescent="0.35">
      <c r="A15" s="10" t="s">
        <v>230</v>
      </c>
      <c r="B15" s="10" t="s">
        <v>301</v>
      </c>
      <c r="C15" s="54" t="s">
        <v>297</v>
      </c>
      <c r="D15" s="11" t="s">
        <v>108</v>
      </c>
      <c r="E15" s="31">
        <v>0</v>
      </c>
      <c r="F15" s="33">
        <f t="shared" si="0"/>
        <v>0</v>
      </c>
      <c r="G15" s="34">
        <f t="shared" si="1"/>
        <v>0</v>
      </c>
    </row>
    <row r="16" spans="1:7" x14ac:dyDescent="0.35">
      <c r="A16" s="10" t="s">
        <v>231</v>
      </c>
      <c r="B16" s="10" t="s">
        <v>301</v>
      </c>
      <c r="C16" s="54" t="s">
        <v>298</v>
      </c>
      <c r="D16" s="11" t="s">
        <v>108</v>
      </c>
      <c r="E16" s="31">
        <v>0</v>
      </c>
      <c r="F16" s="33">
        <f t="shared" ref="F16" si="4">Taux_TVA*E16</f>
        <v>0</v>
      </c>
      <c r="G16" s="34">
        <f t="shared" ref="G16" si="5">E16*(1+Taux_TVA)</f>
        <v>0</v>
      </c>
    </row>
    <row r="17" spans="1:7" x14ac:dyDescent="0.35">
      <c r="A17" s="55"/>
      <c r="B17" s="56"/>
      <c r="C17" s="57" t="s">
        <v>167</v>
      </c>
      <c r="D17" s="58"/>
      <c r="E17" s="59"/>
      <c r="F17" s="59"/>
      <c r="G17" s="59"/>
    </row>
    <row r="18" spans="1:7" ht="51" customHeight="1" x14ac:dyDescent="0.35">
      <c r="A18" s="99" t="s">
        <v>312</v>
      </c>
      <c r="B18" s="100"/>
      <c r="C18" s="100"/>
      <c r="D18" s="100"/>
      <c r="E18" s="100"/>
      <c r="F18" s="100"/>
      <c r="G18" s="101"/>
    </row>
    <row r="19" spans="1:7" ht="32" x14ac:dyDescent="0.35">
      <c r="A19" s="24"/>
      <c r="B19" s="24"/>
      <c r="C19" s="52" t="s">
        <v>313</v>
      </c>
      <c r="D19" s="25"/>
      <c r="E19" s="26"/>
      <c r="F19" s="26"/>
      <c r="G19" s="26"/>
    </row>
    <row r="20" spans="1:7" x14ac:dyDescent="0.35">
      <c r="A20" s="10" t="s">
        <v>232</v>
      </c>
      <c r="B20" s="10" t="s">
        <v>166</v>
      </c>
      <c r="C20" s="35" t="s">
        <v>148</v>
      </c>
      <c r="D20" s="11" t="s">
        <v>164</v>
      </c>
      <c r="E20" s="31">
        <v>0</v>
      </c>
      <c r="F20" s="33">
        <f>Taux_TVA*E20</f>
        <v>0</v>
      </c>
      <c r="G20" s="34">
        <f>E20*(1+Taux_TVA)</f>
        <v>0</v>
      </c>
    </row>
    <row r="21" spans="1:7" ht="32" x14ac:dyDescent="0.35">
      <c r="A21" s="10" t="s">
        <v>233</v>
      </c>
      <c r="B21" s="10" t="s">
        <v>166</v>
      </c>
      <c r="C21" s="35" t="s">
        <v>149</v>
      </c>
      <c r="D21" s="11" t="s">
        <v>165</v>
      </c>
      <c r="E21" s="32">
        <v>0</v>
      </c>
      <c r="F21" s="53"/>
      <c r="G21" s="53"/>
    </row>
    <row r="22" spans="1:7" x14ac:dyDescent="0.35">
      <c r="A22" s="10" t="s">
        <v>234</v>
      </c>
      <c r="B22" s="10" t="s">
        <v>166</v>
      </c>
      <c r="C22" s="35" t="s">
        <v>150</v>
      </c>
      <c r="D22" s="11" t="s">
        <v>164</v>
      </c>
      <c r="E22" s="31">
        <v>0</v>
      </c>
      <c r="F22" s="33">
        <f>Taux_TVA*E22</f>
        <v>0</v>
      </c>
      <c r="G22" s="34">
        <f>E22*(1+Taux_TVA)</f>
        <v>0</v>
      </c>
    </row>
    <row r="23" spans="1:7" ht="32" x14ac:dyDescent="0.35">
      <c r="A23" s="10" t="s">
        <v>235</v>
      </c>
      <c r="B23" s="10" t="s">
        <v>166</v>
      </c>
      <c r="C23" s="35" t="s">
        <v>151</v>
      </c>
      <c r="D23" s="11" t="s">
        <v>165</v>
      </c>
      <c r="E23" s="32">
        <v>0</v>
      </c>
      <c r="F23" s="53"/>
      <c r="G23" s="53"/>
    </row>
    <row r="24" spans="1:7" x14ac:dyDescent="0.35">
      <c r="A24" s="10" t="s">
        <v>236</v>
      </c>
      <c r="B24" s="10" t="s">
        <v>166</v>
      </c>
      <c r="C24" s="35" t="s">
        <v>152</v>
      </c>
      <c r="D24" s="11" t="s">
        <v>164</v>
      </c>
      <c r="E24" s="31">
        <v>0</v>
      </c>
      <c r="F24" s="33">
        <f>Taux_TVA*E24</f>
        <v>0</v>
      </c>
      <c r="G24" s="34">
        <f>E24*(1+Taux_TVA)</f>
        <v>0</v>
      </c>
    </row>
    <row r="25" spans="1:7" ht="32" x14ac:dyDescent="0.35">
      <c r="A25" s="10" t="s">
        <v>237</v>
      </c>
      <c r="B25" s="10" t="s">
        <v>166</v>
      </c>
      <c r="C25" s="35" t="s">
        <v>153</v>
      </c>
      <c r="D25" s="11" t="s">
        <v>165</v>
      </c>
      <c r="E25" s="32">
        <v>0</v>
      </c>
      <c r="F25" s="53"/>
      <c r="G25" s="53"/>
    </row>
    <row r="26" spans="1:7" x14ac:dyDescent="0.35">
      <c r="A26" s="10" t="s">
        <v>238</v>
      </c>
      <c r="B26" s="10" t="s">
        <v>166</v>
      </c>
      <c r="C26" s="35" t="s">
        <v>154</v>
      </c>
      <c r="D26" s="11" t="s">
        <v>164</v>
      </c>
      <c r="E26" s="31">
        <v>0</v>
      </c>
      <c r="F26" s="33">
        <f>Taux_TVA*E26</f>
        <v>0</v>
      </c>
      <c r="G26" s="34">
        <f>E26*(1+Taux_TVA)</f>
        <v>0</v>
      </c>
    </row>
    <row r="27" spans="1:7" ht="32" x14ac:dyDescent="0.35">
      <c r="A27" s="10" t="s">
        <v>239</v>
      </c>
      <c r="B27" s="10" t="s">
        <v>166</v>
      </c>
      <c r="C27" s="35" t="s">
        <v>155</v>
      </c>
      <c r="D27" s="11" t="s">
        <v>165</v>
      </c>
      <c r="E27" s="32">
        <v>0</v>
      </c>
      <c r="F27" s="53"/>
      <c r="G27" s="53"/>
    </row>
    <row r="28" spans="1:7" x14ac:dyDescent="0.35">
      <c r="A28" s="24"/>
      <c r="B28" s="24"/>
      <c r="C28" s="52" t="s">
        <v>11</v>
      </c>
      <c r="D28" s="25"/>
      <c r="E28" s="26"/>
      <c r="F28" s="26"/>
      <c r="G28" s="26"/>
    </row>
    <row r="29" spans="1:7" x14ac:dyDescent="0.35">
      <c r="A29" s="10" t="s">
        <v>240</v>
      </c>
      <c r="B29" s="10" t="s">
        <v>166</v>
      </c>
      <c r="C29" s="35" t="s">
        <v>156</v>
      </c>
      <c r="D29" s="11" t="s">
        <v>164</v>
      </c>
      <c r="E29" s="31">
        <v>0</v>
      </c>
      <c r="F29" s="33">
        <f>Taux_TVA*E29</f>
        <v>0</v>
      </c>
      <c r="G29" s="34">
        <f>E29*(1+Taux_TVA)</f>
        <v>0</v>
      </c>
    </row>
    <row r="30" spans="1:7" ht="32" x14ac:dyDescent="0.35">
      <c r="A30" s="10" t="s">
        <v>241</v>
      </c>
      <c r="B30" s="10" t="s">
        <v>166</v>
      </c>
      <c r="C30" s="35" t="s">
        <v>157</v>
      </c>
      <c r="D30" s="11" t="s">
        <v>165</v>
      </c>
      <c r="E30" s="32">
        <v>0</v>
      </c>
      <c r="F30" s="53"/>
      <c r="G30" s="53"/>
    </row>
    <row r="31" spans="1:7" x14ac:dyDescent="0.35">
      <c r="A31" s="10" t="s">
        <v>242</v>
      </c>
      <c r="B31" s="10" t="s">
        <v>166</v>
      </c>
      <c r="C31" s="35" t="s">
        <v>158</v>
      </c>
      <c r="D31" s="11" t="s">
        <v>164</v>
      </c>
      <c r="E31" s="31">
        <v>0</v>
      </c>
      <c r="F31" s="33">
        <f>Taux_TVA*E31</f>
        <v>0</v>
      </c>
      <c r="G31" s="34">
        <f>E31*(1+Taux_TVA)</f>
        <v>0</v>
      </c>
    </row>
    <row r="32" spans="1:7" ht="32" x14ac:dyDescent="0.35">
      <c r="A32" s="10" t="s">
        <v>243</v>
      </c>
      <c r="B32" s="10" t="s">
        <v>166</v>
      </c>
      <c r="C32" s="35" t="s">
        <v>159</v>
      </c>
      <c r="D32" s="11" t="s">
        <v>165</v>
      </c>
      <c r="E32" s="32">
        <v>0</v>
      </c>
      <c r="F32" s="53"/>
      <c r="G32" s="53"/>
    </row>
    <row r="33" spans="1:7" x14ac:dyDescent="0.35">
      <c r="A33" s="10" t="s">
        <v>244</v>
      </c>
      <c r="B33" s="10" t="s">
        <v>166</v>
      </c>
      <c r="C33" s="35" t="s">
        <v>160</v>
      </c>
      <c r="D33" s="11" t="s">
        <v>164</v>
      </c>
      <c r="E33" s="31">
        <v>0</v>
      </c>
      <c r="F33" s="33">
        <f>Taux_TVA*E33</f>
        <v>0</v>
      </c>
      <c r="G33" s="34">
        <f>E33*(1+Taux_TVA)</f>
        <v>0</v>
      </c>
    </row>
    <row r="34" spans="1:7" ht="32" x14ac:dyDescent="0.35">
      <c r="A34" s="10" t="s">
        <v>245</v>
      </c>
      <c r="B34" s="10" t="s">
        <v>166</v>
      </c>
      <c r="C34" s="35" t="s">
        <v>161</v>
      </c>
      <c r="D34" s="11" t="s">
        <v>165</v>
      </c>
      <c r="E34" s="32">
        <v>0</v>
      </c>
      <c r="F34" s="53"/>
      <c r="G34" s="53"/>
    </row>
    <row r="35" spans="1:7" x14ac:dyDescent="0.35">
      <c r="A35" s="10" t="s">
        <v>246</v>
      </c>
      <c r="B35" s="10" t="s">
        <v>166</v>
      </c>
      <c r="C35" s="35" t="s">
        <v>162</v>
      </c>
      <c r="D35" s="11" t="s">
        <v>164</v>
      </c>
      <c r="E35" s="31">
        <v>0</v>
      </c>
      <c r="F35" s="33">
        <f>Taux_TVA*E35</f>
        <v>0</v>
      </c>
      <c r="G35" s="34">
        <f>E35*(1+Taux_TVA)</f>
        <v>0</v>
      </c>
    </row>
    <row r="36" spans="1:7" ht="32" x14ac:dyDescent="0.35">
      <c r="A36" s="10" t="s">
        <v>247</v>
      </c>
      <c r="B36" s="10" t="s">
        <v>166</v>
      </c>
      <c r="C36" s="35" t="s">
        <v>163</v>
      </c>
      <c r="D36" s="11" t="s">
        <v>165</v>
      </c>
      <c r="E36" s="32">
        <v>0</v>
      </c>
      <c r="F36" s="53"/>
      <c r="G36" s="53"/>
    </row>
    <row r="37" spans="1:7" x14ac:dyDescent="0.35">
      <c r="A37" s="55"/>
      <c r="B37" s="56"/>
      <c r="C37" s="57" t="s">
        <v>107</v>
      </c>
      <c r="D37" s="58"/>
      <c r="E37" s="59"/>
      <c r="F37" s="59"/>
      <c r="G37" s="59"/>
    </row>
    <row r="38" spans="1:7" ht="37.5" customHeight="1" x14ac:dyDescent="0.35">
      <c r="A38" s="99" t="s">
        <v>185</v>
      </c>
      <c r="B38" s="100"/>
      <c r="C38" s="100"/>
      <c r="D38" s="100"/>
      <c r="E38" s="100"/>
      <c r="F38" s="100"/>
      <c r="G38" s="101"/>
    </row>
    <row r="39" spans="1:7" x14ac:dyDescent="0.35">
      <c r="A39" s="24"/>
      <c r="B39" s="24"/>
      <c r="C39" s="52" t="s">
        <v>12</v>
      </c>
      <c r="D39" s="25"/>
      <c r="E39" s="26"/>
      <c r="F39" s="26"/>
      <c r="G39" s="26"/>
    </row>
    <row r="40" spans="1:7" x14ac:dyDescent="0.35">
      <c r="A40" s="10" t="s">
        <v>248</v>
      </c>
      <c r="B40" s="10" t="s">
        <v>168</v>
      </c>
      <c r="C40" s="35" t="s">
        <v>186</v>
      </c>
      <c r="D40" s="11" t="s">
        <v>164</v>
      </c>
      <c r="E40" s="31">
        <v>0</v>
      </c>
      <c r="F40" s="33">
        <f>Taux_TVA*E40</f>
        <v>0</v>
      </c>
      <c r="G40" s="34">
        <f>E40*(1+Taux_TVA)</f>
        <v>0</v>
      </c>
    </row>
    <row r="41" spans="1:7" ht="32" x14ac:dyDescent="0.35">
      <c r="A41" s="10" t="s">
        <v>249</v>
      </c>
      <c r="B41" s="10" t="s">
        <v>168</v>
      </c>
      <c r="C41" s="35" t="s">
        <v>187</v>
      </c>
      <c r="D41" s="11" t="s">
        <v>165</v>
      </c>
      <c r="E41" s="32">
        <v>0</v>
      </c>
      <c r="F41" s="53"/>
      <c r="G41" s="53"/>
    </row>
    <row r="42" spans="1:7" x14ac:dyDescent="0.35">
      <c r="A42" s="55"/>
      <c r="B42" s="60"/>
      <c r="C42" s="57" t="s">
        <v>9</v>
      </c>
      <c r="D42" s="61"/>
      <c r="E42" s="62"/>
      <c r="F42" s="62"/>
      <c r="G42" s="62"/>
    </row>
    <row r="43" spans="1:7" ht="54.4" customHeight="1" x14ac:dyDescent="0.35">
      <c r="A43" s="99" t="s">
        <v>182</v>
      </c>
      <c r="B43" s="100"/>
      <c r="C43" s="100"/>
      <c r="D43" s="100"/>
      <c r="E43" s="100"/>
      <c r="F43" s="100"/>
      <c r="G43" s="101"/>
    </row>
    <row r="44" spans="1:7" x14ac:dyDescent="0.35">
      <c r="A44" s="10" t="s">
        <v>250</v>
      </c>
      <c r="B44" s="16" t="s">
        <v>147</v>
      </c>
      <c r="C44" s="35" t="s">
        <v>9</v>
      </c>
      <c r="D44" s="10" t="s">
        <v>8</v>
      </c>
      <c r="E44" s="31">
        <v>0</v>
      </c>
      <c r="F44" s="33">
        <f>Taux_TVA*E44</f>
        <v>0</v>
      </c>
      <c r="G44" s="34">
        <f>E44*(1+Taux_TVA)</f>
        <v>0</v>
      </c>
    </row>
    <row r="45" spans="1:7" ht="48.4" customHeight="1" x14ac:dyDescent="0.35">
      <c r="A45" s="19"/>
      <c r="B45" s="9"/>
      <c r="C45" s="97" t="s">
        <v>144</v>
      </c>
      <c r="D45" s="97"/>
      <c r="E45" s="97"/>
      <c r="F45" s="97"/>
      <c r="G45" s="98"/>
    </row>
    <row r="46" spans="1:7" ht="30" customHeight="1" x14ac:dyDescent="0.35">
      <c r="A46" s="99" t="s">
        <v>293</v>
      </c>
      <c r="B46" s="100"/>
      <c r="C46" s="100"/>
      <c r="D46" s="100"/>
      <c r="E46" s="100"/>
      <c r="F46" s="100"/>
      <c r="G46" s="101"/>
    </row>
    <row r="47" spans="1:7" x14ac:dyDescent="0.35">
      <c r="A47" s="10" t="s">
        <v>251</v>
      </c>
      <c r="B47" s="10" t="s">
        <v>170</v>
      </c>
      <c r="C47" s="35" t="s">
        <v>287</v>
      </c>
      <c r="D47" s="11" t="s">
        <v>108</v>
      </c>
      <c r="E47" s="31">
        <v>0</v>
      </c>
      <c r="F47" s="33">
        <f>Taux_TVA*E47</f>
        <v>0</v>
      </c>
      <c r="G47" s="34">
        <f>E47*(1+Taux_TVA)</f>
        <v>0</v>
      </c>
    </row>
    <row r="48" spans="1:7" x14ac:dyDescent="0.35">
      <c r="A48" s="10" t="s">
        <v>252</v>
      </c>
      <c r="B48" s="10" t="s">
        <v>170</v>
      </c>
      <c r="C48" s="35" t="s">
        <v>288</v>
      </c>
      <c r="D48" s="11" t="s">
        <v>108</v>
      </c>
      <c r="E48" s="31">
        <v>0</v>
      </c>
      <c r="F48" s="33">
        <f>Taux_TVA*E48</f>
        <v>0</v>
      </c>
      <c r="G48" s="34">
        <f>E48*(1+Taux_TVA)</f>
        <v>0</v>
      </c>
    </row>
    <row r="49" spans="1:7" x14ac:dyDescent="0.35">
      <c r="A49" s="10" t="s">
        <v>253</v>
      </c>
      <c r="B49" s="16" t="s">
        <v>147</v>
      </c>
      <c r="C49" s="35" t="s">
        <v>289</v>
      </c>
      <c r="D49" s="10" t="s">
        <v>8</v>
      </c>
      <c r="E49" s="31">
        <v>0</v>
      </c>
      <c r="F49" s="33">
        <f>Taux_TVA*E49</f>
        <v>0</v>
      </c>
      <c r="G49" s="34">
        <f>E49*(1+Taux_TVA)</f>
        <v>0</v>
      </c>
    </row>
    <row r="50" spans="1:7" s="23" customFormat="1" ht="36" customHeight="1" x14ac:dyDescent="0.35">
      <c r="A50" s="19"/>
      <c r="B50" s="9"/>
      <c r="C50" s="97" t="s">
        <v>142</v>
      </c>
      <c r="D50" s="97"/>
      <c r="E50" s="97"/>
      <c r="F50" s="97"/>
      <c r="G50" s="98"/>
    </row>
    <row r="51" spans="1:7" ht="30" customHeight="1" x14ac:dyDescent="0.35">
      <c r="A51" s="99" t="s">
        <v>294</v>
      </c>
      <c r="B51" s="100"/>
      <c r="C51" s="100"/>
      <c r="D51" s="100"/>
      <c r="E51" s="100"/>
      <c r="F51" s="100"/>
      <c r="G51" s="101"/>
    </row>
    <row r="52" spans="1:7" x14ac:dyDescent="0.35">
      <c r="A52" s="10" t="s">
        <v>254</v>
      </c>
      <c r="B52" s="10" t="s">
        <v>170</v>
      </c>
      <c r="C52" s="35" t="s">
        <v>290</v>
      </c>
      <c r="D52" s="11" t="s">
        <v>108</v>
      </c>
      <c r="E52" s="31">
        <v>0</v>
      </c>
      <c r="F52" s="33">
        <f>Taux_TVA*E52</f>
        <v>0</v>
      </c>
      <c r="G52" s="34">
        <f>E52*(1+Taux_TVA)</f>
        <v>0</v>
      </c>
    </row>
    <row r="53" spans="1:7" x14ac:dyDescent="0.35">
      <c r="A53" s="10" t="s">
        <v>255</v>
      </c>
      <c r="B53" s="10" t="s">
        <v>170</v>
      </c>
      <c r="C53" s="35" t="s">
        <v>291</v>
      </c>
      <c r="D53" s="11" t="s">
        <v>108</v>
      </c>
      <c r="E53" s="31">
        <v>0</v>
      </c>
      <c r="F53" s="33">
        <f>Taux_TVA*E53</f>
        <v>0</v>
      </c>
      <c r="G53" s="34">
        <f>E53*(1+Taux_TVA)</f>
        <v>0</v>
      </c>
    </row>
    <row r="54" spans="1:7" x14ac:dyDescent="0.35">
      <c r="A54" s="10" t="s">
        <v>256</v>
      </c>
      <c r="B54" s="16" t="s">
        <v>147</v>
      </c>
      <c r="C54" s="35" t="s">
        <v>292</v>
      </c>
      <c r="D54" s="10" t="s">
        <v>8</v>
      </c>
      <c r="E54" s="31">
        <v>0</v>
      </c>
      <c r="F54" s="33">
        <f>Taux_TVA*E54</f>
        <v>0</v>
      </c>
      <c r="G54" s="34">
        <f>E54*(1+Taux_TVA)</f>
        <v>0</v>
      </c>
    </row>
    <row r="55" spans="1:7" s="23" customFormat="1" ht="36" customHeight="1" x14ac:dyDescent="0.35">
      <c r="A55" s="19"/>
      <c r="B55" s="19"/>
      <c r="C55" s="97" t="s">
        <v>143</v>
      </c>
      <c r="D55" s="97"/>
      <c r="E55" s="97"/>
      <c r="F55" s="97"/>
      <c r="G55" s="98"/>
    </row>
    <row r="56" spans="1:7" ht="30" customHeight="1" x14ac:dyDescent="0.35">
      <c r="A56" s="99" t="s">
        <v>295</v>
      </c>
      <c r="B56" s="100"/>
      <c r="C56" s="100"/>
      <c r="D56" s="100"/>
      <c r="E56" s="100"/>
      <c r="F56" s="100"/>
      <c r="G56" s="101"/>
    </row>
    <row r="57" spans="1:7" x14ac:dyDescent="0.35">
      <c r="A57" s="10" t="s">
        <v>257</v>
      </c>
      <c r="B57" s="10" t="s">
        <v>304</v>
      </c>
      <c r="C57" s="35" t="s">
        <v>133</v>
      </c>
      <c r="D57" s="11" t="s">
        <v>108</v>
      </c>
      <c r="E57" s="31">
        <v>0</v>
      </c>
      <c r="F57" s="33">
        <f>Taux_TVA*E57</f>
        <v>0</v>
      </c>
      <c r="G57" s="34">
        <f>E57*(1+Taux_TVA)</f>
        <v>0</v>
      </c>
    </row>
    <row r="58" spans="1:7" x14ac:dyDescent="0.35">
      <c r="A58" s="10" t="s">
        <v>258</v>
      </c>
      <c r="B58" s="10" t="s">
        <v>304</v>
      </c>
      <c r="C58" s="35" t="s">
        <v>141</v>
      </c>
      <c r="D58" s="11" t="s">
        <v>180</v>
      </c>
      <c r="E58" s="31">
        <v>0</v>
      </c>
      <c r="F58" s="33">
        <f>Taux_TVA*E58</f>
        <v>0</v>
      </c>
      <c r="G58" s="34">
        <f>E58*(1+Taux_TVA)</f>
        <v>0</v>
      </c>
    </row>
    <row r="59" spans="1:7" x14ac:dyDescent="0.35">
      <c r="A59" s="10" t="s">
        <v>259</v>
      </c>
      <c r="B59" s="16" t="s">
        <v>147</v>
      </c>
      <c r="C59" s="35" t="s">
        <v>9</v>
      </c>
      <c r="D59" s="10" t="s">
        <v>8</v>
      </c>
      <c r="E59" s="31">
        <v>0</v>
      </c>
      <c r="F59" s="33">
        <f>Taux_TVA*E59</f>
        <v>0</v>
      </c>
      <c r="G59" s="34">
        <f>E59*(1+Taux_TVA)</f>
        <v>0</v>
      </c>
    </row>
    <row r="60" spans="1:7" s="23" customFormat="1" ht="36" customHeight="1" x14ac:dyDescent="0.35">
      <c r="A60" s="19"/>
      <c r="B60" s="19"/>
      <c r="C60" s="97" t="s">
        <v>145</v>
      </c>
      <c r="D60" s="97"/>
      <c r="E60" s="97"/>
      <c r="F60" s="97"/>
      <c r="G60" s="98"/>
    </row>
    <row r="61" spans="1:7" ht="30" customHeight="1" x14ac:dyDescent="0.35">
      <c r="A61" s="99" t="s">
        <v>296</v>
      </c>
      <c r="B61" s="100"/>
      <c r="C61" s="100"/>
      <c r="D61" s="100"/>
      <c r="E61" s="100"/>
      <c r="F61" s="100"/>
      <c r="G61" s="101"/>
    </row>
    <row r="62" spans="1:7" x14ac:dyDescent="0.35">
      <c r="A62" s="10" t="s">
        <v>260</v>
      </c>
      <c r="B62" s="10" t="s">
        <v>305</v>
      </c>
      <c r="C62" s="35" t="s">
        <v>109</v>
      </c>
      <c r="D62" s="11" t="s">
        <v>135</v>
      </c>
      <c r="E62" s="31">
        <v>0</v>
      </c>
      <c r="F62" s="33">
        <f>Taux_TVA*E62</f>
        <v>0</v>
      </c>
      <c r="G62" s="34">
        <f>E62*(1+Taux_TVA)</f>
        <v>0</v>
      </c>
    </row>
    <row r="63" spans="1:7" x14ac:dyDescent="0.35">
      <c r="A63" s="10" t="s">
        <v>261</v>
      </c>
      <c r="B63" s="10" t="s">
        <v>305</v>
      </c>
      <c r="C63" s="35" t="s">
        <v>140</v>
      </c>
      <c r="D63" s="11" t="s">
        <v>134</v>
      </c>
      <c r="E63" s="31">
        <v>0</v>
      </c>
      <c r="F63" s="33">
        <f>Taux_TVA*E63</f>
        <v>0</v>
      </c>
      <c r="G63" s="34">
        <f>E63*(1+Taux_TVA)</f>
        <v>0</v>
      </c>
    </row>
    <row r="64" spans="1:7" ht="32" x14ac:dyDescent="0.35">
      <c r="A64" s="10" t="s">
        <v>262</v>
      </c>
      <c r="B64" s="10" t="s">
        <v>305</v>
      </c>
      <c r="C64" s="35" t="s">
        <v>110</v>
      </c>
      <c r="D64" s="11" t="s">
        <v>111</v>
      </c>
      <c r="E64" s="32">
        <v>0</v>
      </c>
      <c r="F64" s="53"/>
      <c r="G64" s="53"/>
    </row>
    <row r="65" spans="1:7" x14ac:dyDescent="0.35">
      <c r="A65" s="10" t="s">
        <v>263</v>
      </c>
      <c r="B65" s="16" t="s">
        <v>147</v>
      </c>
      <c r="C65" s="35" t="s">
        <v>9</v>
      </c>
      <c r="D65" s="10" t="s">
        <v>8</v>
      </c>
      <c r="E65" s="31">
        <v>0</v>
      </c>
      <c r="F65" s="33">
        <f>Taux_TVA*E65</f>
        <v>0</v>
      </c>
      <c r="G65" s="34">
        <f>E65*(1+Taux_TVA)</f>
        <v>0</v>
      </c>
    </row>
    <row r="66" spans="1:7" x14ac:dyDescent="0.35">
      <c r="A66" s="19"/>
      <c r="B66" s="19"/>
      <c r="C66" s="97" t="s">
        <v>309</v>
      </c>
      <c r="D66" s="97"/>
      <c r="E66" s="97"/>
      <c r="F66" s="97"/>
      <c r="G66" s="98"/>
    </row>
    <row r="67" spans="1:7" x14ac:dyDescent="0.35">
      <c r="A67" s="10" t="s">
        <v>264</v>
      </c>
      <c r="B67" s="10" t="s">
        <v>83</v>
      </c>
      <c r="C67" s="35" t="s">
        <v>138</v>
      </c>
      <c r="D67" s="11" t="s">
        <v>139</v>
      </c>
      <c r="E67" s="31">
        <v>0</v>
      </c>
      <c r="F67" s="33">
        <f t="shared" ref="F67:F89" si="6">Taux_TVA*E67</f>
        <v>0</v>
      </c>
      <c r="G67" s="34">
        <f t="shared" ref="G67:G89" si="7">E67*(1+Taux_TVA)</f>
        <v>0</v>
      </c>
    </row>
    <row r="68" spans="1:7" x14ac:dyDescent="0.35">
      <c r="A68" s="10" t="s">
        <v>265</v>
      </c>
      <c r="B68" s="10" t="s">
        <v>84</v>
      </c>
      <c r="C68" s="35" t="s">
        <v>88</v>
      </c>
      <c r="D68" s="11" t="s">
        <v>193</v>
      </c>
      <c r="E68" s="31">
        <v>0</v>
      </c>
      <c r="F68" s="33">
        <f t="shared" si="6"/>
        <v>0</v>
      </c>
      <c r="G68" s="34">
        <f t="shared" si="7"/>
        <v>0</v>
      </c>
    </row>
    <row r="69" spans="1:7" x14ac:dyDescent="0.35">
      <c r="A69" s="10" t="s">
        <v>266</v>
      </c>
      <c r="B69" s="10" t="s">
        <v>84</v>
      </c>
      <c r="C69" s="35" t="s">
        <v>192</v>
      </c>
      <c r="D69" s="11" t="s">
        <v>194</v>
      </c>
      <c r="E69" s="31">
        <v>0</v>
      </c>
      <c r="F69" s="33">
        <f t="shared" ref="F69:F70" si="8">Taux_TVA*E69</f>
        <v>0</v>
      </c>
      <c r="G69" s="34">
        <f t="shared" ref="G69:G70" si="9">E69*(1+Taux_TVA)</f>
        <v>0</v>
      </c>
    </row>
    <row r="70" spans="1:7" x14ac:dyDescent="0.35">
      <c r="A70" s="10" t="s">
        <v>267</v>
      </c>
      <c r="B70" s="10" t="s">
        <v>84</v>
      </c>
      <c r="C70" s="35" t="s">
        <v>197</v>
      </c>
      <c r="D70" s="11" t="s">
        <v>195</v>
      </c>
      <c r="E70" s="31">
        <v>0</v>
      </c>
      <c r="F70" s="33">
        <f t="shared" si="8"/>
        <v>0</v>
      </c>
      <c r="G70" s="34">
        <f t="shared" si="9"/>
        <v>0</v>
      </c>
    </row>
    <row r="71" spans="1:7" x14ac:dyDescent="0.35">
      <c r="A71" s="10" t="s">
        <v>268</v>
      </c>
      <c r="B71" s="10" t="s">
        <v>84</v>
      </c>
      <c r="C71" s="35" t="s">
        <v>89</v>
      </c>
      <c r="D71" s="11" t="s">
        <v>196</v>
      </c>
      <c r="E71" s="31">
        <v>0</v>
      </c>
      <c r="F71" s="33">
        <f t="shared" si="6"/>
        <v>0</v>
      </c>
      <c r="G71" s="34">
        <f t="shared" si="7"/>
        <v>0</v>
      </c>
    </row>
    <row r="72" spans="1:7" x14ac:dyDescent="0.35">
      <c r="A72" s="10" t="s">
        <v>269</v>
      </c>
      <c r="B72" s="10" t="s">
        <v>85</v>
      </c>
      <c r="C72" s="35" t="s">
        <v>198</v>
      </c>
      <c r="D72" s="11" t="s">
        <v>199</v>
      </c>
      <c r="E72" s="31">
        <v>0</v>
      </c>
      <c r="F72" s="33">
        <f t="shared" si="6"/>
        <v>0</v>
      </c>
      <c r="G72" s="34">
        <f t="shared" si="7"/>
        <v>0</v>
      </c>
    </row>
    <row r="73" spans="1:7" x14ac:dyDescent="0.35">
      <c r="A73" s="10" t="s">
        <v>270</v>
      </c>
      <c r="B73" s="10" t="s">
        <v>85</v>
      </c>
      <c r="C73" s="35" t="s">
        <v>90</v>
      </c>
      <c r="D73" s="11" t="s">
        <v>200</v>
      </c>
      <c r="E73" s="31">
        <v>0</v>
      </c>
      <c r="F73" s="33">
        <f t="shared" ref="F73" si="10">Taux_TVA*E73</f>
        <v>0</v>
      </c>
      <c r="G73" s="34">
        <f t="shared" ref="G73" si="11">E73*(1+Taux_TVA)</f>
        <v>0</v>
      </c>
    </row>
    <row r="74" spans="1:7" x14ac:dyDescent="0.35">
      <c r="A74" s="10" t="s">
        <v>271</v>
      </c>
      <c r="B74" s="10" t="s">
        <v>85</v>
      </c>
      <c r="C74" s="35" t="s">
        <v>202</v>
      </c>
      <c r="D74" s="11" t="s">
        <v>201</v>
      </c>
      <c r="E74" s="31">
        <v>0</v>
      </c>
      <c r="F74" s="33">
        <f t="shared" si="6"/>
        <v>0</v>
      </c>
      <c r="G74" s="34">
        <f t="shared" si="7"/>
        <v>0</v>
      </c>
    </row>
    <row r="75" spans="1:7" x14ac:dyDescent="0.35">
      <c r="A75" s="10" t="s">
        <v>272</v>
      </c>
      <c r="B75" s="10" t="s">
        <v>85</v>
      </c>
      <c r="C75" s="35" t="s">
        <v>91</v>
      </c>
      <c r="D75" s="11" t="s">
        <v>203</v>
      </c>
      <c r="E75" s="31">
        <v>0</v>
      </c>
      <c r="F75" s="33">
        <f t="shared" ref="F75:F76" si="12">Taux_TVA*E75</f>
        <v>0</v>
      </c>
      <c r="G75" s="34">
        <f t="shared" ref="G75:G76" si="13">E75*(1+Taux_TVA)</f>
        <v>0</v>
      </c>
    </row>
    <row r="76" spans="1:7" x14ac:dyDescent="0.35">
      <c r="A76" s="10" t="s">
        <v>273</v>
      </c>
      <c r="B76" s="10" t="s">
        <v>85</v>
      </c>
      <c r="C76" s="35" t="s">
        <v>204</v>
      </c>
      <c r="D76" s="11" t="s">
        <v>205</v>
      </c>
      <c r="E76" s="31">
        <v>0</v>
      </c>
      <c r="F76" s="33">
        <f t="shared" si="12"/>
        <v>0</v>
      </c>
      <c r="G76" s="34">
        <f t="shared" si="13"/>
        <v>0</v>
      </c>
    </row>
    <row r="77" spans="1:7" x14ac:dyDescent="0.35">
      <c r="A77" s="10" t="s">
        <v>274</v>
      </c>
      <c r="B77" s="10" t="s">
        <v>85</v>
      </c>
      <c r="C77" s="35" t="s">
        <v>92</v>
      </c>
      <c r="D77" s="11" t="s">
        <v>206</v>
      </c>
      <c r="E77" s="31">
        <v>0</v>
      </c>
      <c r="F77" s="33">
        <f t="shared" si="6"/>
        <v>0</v>
      </c>
      <c r="G77" s="34">
        <f t="shared" si="7"/>
        <v>0</v>
      </c>
    </row>
    <row r="78" spans="1:7" x14ac:dyDescent="0.35">
      <c r="A78" s="10" t="s">
        <v>275</v>
      </c>
      <c r="B78" s="10" t="s">
        <v>85</v>
      </c>
      <c r="C78" s="35" t="s">
        <v>215</v>
      </c>
      <c r="D78" s="11" t="s">
        <v>207</v>
      </c>
      <c r="E78" s="31">
        <v>0</v>
      </c>
      <c r="F78" s="33">
        <f t="shared" ref="F78" si="14">Taux_TVA*E78</f>
        <v>0</v>
      </c>
      <c r="G78" s="34">
        <f t="shared" ref="G78" si="15">E78*(1+Taux_TVA)</f>
        <v>0</v>
      </c>
    </row>
    <row r="79" spans="1:7" x14ac:dyDescent="0.35">
      <c r="A79" s="10" t="s">
        <v>276</v>
      </c>
      <c r="B79" s="10" t="s">
        <v>85</v>
      </c>
      <c r="C79" s="35" t="s">
        <v>184</v>
      </c>
      <c r="D79" s="11" t="s">
        <v>208</v>
      </c>
      <c r="E79" s="31">
        <v>0</v>
      </c>
      <c r="F79" s="33">
        <f t="shared" si="6"/>
        <v>0</v>
      </c>
      <c r="G79" s="34">
        <f t="shared" si="7"/>
        <v>0</v>
      </c>
    </row>
    <row r="80" spans="1:7" ht="32" x14ac:dyDescent="0.35">
      <c r="A80" s="10" t="s">
        <v>277</v>
      </c>
      <c r="B80" s="10" t="s">
        <v>85</v>
      </c>
      <c r="C80" s="35" t="s">
        <v>209</v>
      </c>
      <c r="D80" s="11" t="s">
        <v>210</v>
      </c>
      <c r="E80" s="31">
        <v>0</v>
      </c>
      <c r="F80" s="33">
        <f t="shared" ref="F80" si="16">Taux_TVA*E80</f>
        <v>0</v>
      </c>
      <c r="G80" s="34">
        <f t="shared" ref="G80" si="17">E80*(1+Taux_TVA)</f>
        <v>0</v>
      </c>
    </row>
    <row r="81" spans="1:7" ht="32" x14ac:dyDescent="0.35">
      <c r="A81" s="10" t="s">
        <v>278</v>
      </c>
      <c r="B81" s="10" t="s">
        <v>85</v>
      </c>
      <c r="C81" s="35" t="s">
        <v>93</v>
      </c>
      <c r="D81" s="11" t="s">
        <v>211</v>
      </c>
      <c r="E81" s="31">
        <v>0</v>
      </c>
      <c r="F81" s="33">
        <f t="shared" si="6"/>
        <v>0</v>
      </c>
      <c r="G81" s="34">
        <f t="shared" si="7"/>
        <v>0</v>
      </c>
    </row>
    <row r="82" spans="1:7" ht="32" x14ac:dyDescent="0.35">
      <c r="A82" s="10" t="s">
        <v>279</v>
      </c>
      <c r="B82" s="10" t="s">
        <v>85</v>
      </c>
      <c r="C82" s="35" t="s">
        <v>212</v>
      </c>
      <c r="D82" s="11" t="s">
        <v>213</v>
      </c>
      <c r="E82" s="31">
        <v>0</v>
      </c>
      <c r="F82" s="33">
        <f t="shared" ref="F82" si="18">Taux_TVA*E82</f>
        <v>0</v>
      </c>
      <c r="G82" s="34">
        <f t="shared" ref="G82" si="19">E82*(1+Taux_TVA)</f>
        <v>0</v>
      </c>
    </row>
    <row r="83" spans="1:7" ht="32" x14ac:dyDescent="0.35">
      <c r="A83" s="10" t="s">
        <v>280</v>
      </c>
      <c r="B83" s="10" t="s">
        <v>85</v>
      </c>
      <c r="C83" s="35" t="s">
        <v>183</v>
      </c>
      <c r="D83" s="11" t="s">
        <v>214</v>
      </c>
      <c r="E83" s="31">
        <v>0</v>
      </c>
      <c r="F83" s="33">
        <f t="shared" si="6"/>
        <v>0</v>
      </c>
      <c r="G83" s="34">
        <f t="shared" si="7"/>
        <v>0</v>
      </c>
    </row>
    <row r="84" spans="1:7" ht="32" x14ac:dyDescent="0.35">
      <c r="A84" s="10" t="s">
        <v>281</v>
      </c>
      <c r="B84" s="10" t="s">
        <v>85</v>
      </c>
      <c r="C84" s="35" t="s">
        <v>94</v>
      </c>
      <c r="D84" s="11" t="s">
        <v>82</v>
      </c>
      <c r="E84" s="31">
        <v>0</v>
      </c>
      <c r="F84" s="33">
        <f t="shared" si="6"/>
        <v>0</v>
      </c>
      <c r="G84" s="34">
        <f t="shared" si="7"/>
        <v>0</v>
      </c>
    </row>
    <row r="85" spans="1:7" x14ac:dyDescent="0.35">
      <c r="A85" s="10" t="s">
        <v>282</v>
      </c>
      <c r="B85" s="10" t="s">
        <v>86</v>
      </c>
      <c r="C85" s="35" t="s">
        <v>95</v>
      </c>
      <c r="D85" s="11" t="s">
        <v>81</v>
      </c>
      <c r="E85" s="31">
        <v>0</v>
      </c>
      <c r="F85" s="33">
        <f t="shared" si="6"/>
        <v>0</v>
      </c>
      <c r="G85" s="34">
        <f t="shared" si="7"/>
        <v>0</v>
      </c>
    </row>
    <row r="86" spans="1:7" x14ac:dyDescent="0.35">
      <c r="A86" s="10" t="s">
        <v>283</v>
      </c>
      <c r="B86" s="10" t="s">
        <v>86</v>
      </c>
      <c r="C86" s="35" t="s">
        <v>96</v>
      </c>
      <c r="D86" s="11" t="s">
        <v>80</v>
      </c>
      <c r="E86" s="31">
        <v>0</v>
      </c>
      <c r="F86" s="33">
        <f t="shared" si="6"/>
        <v>0</v>
      </c>
      <c r="G86" s="34">
        <f t="shared" si="7"/>
        <v>0</v>
      </c>
    </row>
    <row r="87" spans="1:7" ht="32" x14ac:dyDescent="0.35">
      <c r="A87" s="10" t="s">
        <v>284</v>
      </c>
      <c r="B87" s="10" t="s">
        <v>87</v>
      </c>
      <c r="C87" s="35" t="s">
        <v>97</v>
      </c>
      <c r="D87" s="11" t="s">
        <v>79</v>
      </c>
      <c r="E87" s="31">
        <v>0</v>
      </c>
      <c r="F87" s="33">
        <f t="shared" si="6"/>
        <v>0</v>
      </c>
      <c r="G87" s="34">
        <f t="shared" si="7"/>
        <v>0</v>
      </c>
    </row>
    <row r="88" spans="1:7" ht="32" x14ac:dyDescent="0.35">
      <c r="A88" s="10" t="s">
        <v>285</v>
      </c>
      <c r="B88" s="10" t="s">
        <v>87</v>
      </c>
      <c r="C88" s="35" t="s">
        <v>98</v>
      </c>
      <c r="D88" s="11" t="s">
        <v>78</v>
      </c>
      <c r="E88" s="31">
        <v>0</v>
      </c>
      <c r="F88" s="33">
        <f t="shared" si="6"/>
        <v>0</v>
      </c>
      <c r="G88" s="34">
        <f t="shared" si="7"/>
        <v>0</v>
      </c>
    </row>
    <row r="89" spans="1:7" x14ac:dyDescent="0.35">
      <c r="A89" s="10" t="s">
        <v>286</v>
      </c>
      <c r="B89" s="10" t="s">
        <v>146</v>
      </c>
      <c r="C89" s="35" t="s">
        <v>99</v>
      </c>
      <c r="D89" s="11" t="s">
        <v>77</v>
      </c>
      <c r="E89" s="31">
        <v>0</v>
      </c>
      <c r="F89" s="33">
        <f t="shared" si="6"/>
        <v>0</v>
      </c>
      <c r="G89" s="34">
        <f t="shared" si="7"/>
        <v>0</v>
      </c>
    </row>
    <row r="90" spans="1:7" x14ac:dyDescent="0.35">
      <c r="B90" s="6"/>
      <c r="E90" s="39"/>
    </row>
    <row r="91" spans="1:7" ht="89" customHeight="1" x14ac:dyDescent="0.35">
      <c r="B91" s="6"/>
      <c r="D91" s="81" t="s">
        <v>299</v>
      </c>
      <c r="E91" s="82"/>
      <c r="F91" s="82"/>
      <c r="G91" s="82"/>
    </row>
  </sheetData>
  <sheetProtection sheet="1" objects="1" scenarios="1"/>
  <protectedRanges>
    <protectedRange sqref="E8:E16 E20:E27 E29:E36 E40:E41 E44 E47:E49 E52:E54 E57:E59 E62:E65 D91 E67:E90" name="BPU"/>
  </protectedRanges>
  <mergeCells count="19">
    <mergeCell ref="A1:G1"/>
    <mergeCell ref="A2:B2"/>
    <mergeCell ref="C2:G2"/>
    <mergeCell ref="A7:G7"/>
    <mergeCell ref="A18:G18"/>
    <mergeCell ref="A56:G56"/>
    <mergeCell ref="A61:G61"/>
    <mergeCell ref="A43:G43"/>
    <mergeCell ref="D91:G91"/>
    <mergeCell ref="A3:G3"/>
    <mergeCell ref="A4:G4"/>
    <mergeCell ref="A38:G38"/>
    <mergeCell ref="A46:G46"/>
    <mergeCell ref="A51:G51"/>
    <mergeCell ref="C66:G66"/>
    <mergeCell ref="C45:G45"/>
    <mergeCell ref="C50:G50"/>
    <mergeCell ref="C55:G55"/>
    <mergeCell ref="C60:G60"/>
  </mergeCells>
  <phoneticPr fontId="2" type="noConversion"/>
  <dataValidations count="1">
    <dataValidation type="decimal" operator="greaterThanOrEqual" showInputMessage="1" showErrorMessage="1" sqref="E8:E16 E20:E27 E29:E36 E40:E41 E44 E47:E49 E52:E54 E57:E59 E62:E65 D91 E67:E90" xr:uid="{00000000-0002-0000-0600-000000000000}">
      <formula1>0</formula1>
    </dataValidation>
  </dataValidations>
  <pageMargins left="0.70866141732283472" right="0.70866141732283472" top="0.74803149606299213" bottom="0.74803149606299213" header="0.31496062992125984" footer="0.31496062992125984"/>
  <pageSetup paperSize="9" scale="50" fitToHeight="0" orientation="portrait" r:id="rId1"/>
  <headerFooter scaleWithDoc="0">
    <oddFooter>&amp;LPage &amp;P&amp;R&amp;A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79"/>
  <sheetViews>
    <sheetView view="pageBreakPreview" topLeftCell="A3" zoomScaleNormal="130" zoomScaleSheetLayoutView="100" workbookViewId="0">
      <selection activeCell="B18" sqref="B18"/>
    </sheetView>
  </sheetViews>
  <sheetFormatPr baseColWidth="10" defaultColWidth="9.26953125" defaultRowHeight="17.5" x14ac:dyDescent="0.35"/>
  <cols>
    <col min="1" max="1" width="14.453125" style="17" customWidth="1"/>
    <col min="2" max="2" width="77.26953125" style="6" customWidth="1"/>
    <col min="3" max="3" width="30.54296875" style="6" customWidth="1"/>
    <col min="4" max="4" width="17.453125" style="6" customWidth="1"/>
    <col min="5" max="5" width="14.453125" style="39" customWidth="1"/>
    <col min="6" max="8" width="17" style="6" customWidth="1"/>
    <col min="9" max="16384" width="9.26953125" style="6"/>
  </cols>
  <sheetData>
    <row r="1" spans="1:8" ht="104.15" customHeight="1" x14ac:dyDescent="0.5">
      <c r="A1" s="83" t="str">
        <f>'Mode d''emploi'!A6</f>
        <v>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B1" s="83"/>
      <c r="C1" s="83"/>
      <c r="D1" s="83"/>
      <c r="E1" s="83"/>
      <c r="F1" s="83"/>
      <c r="G1" s="44"/>
      <c r="H1" s="44"/>
    </row>
    <row r="2" spans="1:8" ht="55.5" x14ac:dyDescent="0.35">
      <c r="A2" s="29" t="s">
        <v>216</v>
      </c>
      <c r="B2" s="92" t="str">
        <f>'Mode d''emploi'!B23</f>
        <v>à compléter (dans onglet mode emploi)</v>
      </c>
      <c r="C2" s="92"/>
      <c r="D2" s="92"/>
      <c r="E2" s="92"/>
      <c r="F2" s="92"/>
      <c r="G2" s="46"/>
      <c r="H2" s="46"/>
    </row>
    <row r="3" spans="1:8" ht="24.5" x14ac:dyDescent="0.35">
      <c r="A3" s="102" t="s">
        <v>310</v>
      </c>
      <c r="B3" s="102"/>
      <c r="C3" s="102"/>
      <c r="D3" s="102"/>
      <c r="E3" s="102"/>
      <c r="F3" s="102"/>
      <c r="G3" s="45"/>
      <c r="H3" s="45"/>
    </row>
    <row r="4" spans="1:8" x14ac:dyDescent="0.35">
      <c r="A4" s="104"/>
      <c r="B4" s="104"/>
      <c r="C4" s="104"/>
      <c r="D4" s="104"/>
      <c r="E4" s="104"/>
      <c r="F4" s="104"/>
      <c r="G4" s="47"/>
      <c r="H4" s="47"/>
    </row>
    <row r="5" spans="1:8" ht="48" x14ac:dyDescent="0.35">
      <c r="A5" s="7" t="s">
        <v>2</v>
      </c>
      <c r="B5" s="8" t="s">
        <v>4</v>
      </c>
      <c r="C5" s="7" t="s">
        <v>5</v>
      </c>
      <c r="D5" s="8" t="s">
        <v>137</v>
      </c>
      <c r="E5" s="37" t="s">
        <v>24</v>
      </c>
      <c r="F5" s="8" t="s">
        <v>6</v>
      </c>
      <c r="G5" s="8" t="s">
        <v>115</v>
      </c>
      <c r="H5" s="8" t="s">
        <v>7</v>
      </c>
    </row>
    <row r="6" spans="1:8" x14ac:dyDescent="0.35">
      <c r="A6" s="7"/>
      <c r="B6" s="113"/>
      <c r="C6" s="113"/>
      <c r="D6" s="113"/>
      <c r="E6" s="113"/>
      <c r="F6" s="113"/>
      <c r="G6" s="48"/>
      <c r="H6" s="48"/>
    </row>
    <row r="7" spans="1:8" ht="32" x14ac:dyDescent="0.35">
      <c r="A7" s="10" t="s">
        <v>223</v>
      </c>
      <c r="B7" s="35" t="str">
        <f>VLOOKUP($A7,'BPU-TF et TO'!$A$7:$E$786,3,FALSE)</f>
        <v>Maintien en Conditions Opérationnelles et de sécurité pendant la Garantie - TF phase 1</v>
      </c>
      <c r="C7" s="11" t="str">
        <f>VLOOKUP($A7,'BPU-TF et TO'!$A$7:$E$7756,4,FALSE)</f>
        <v>par mois</v>
      </c>
      <c r="D7" s="33">
        <f>VLOOKUP($A7,'BPU-TF et TO'!$A$7:$E$786,5,FALSE)</f>
        <v>0</v>
      </c>
      <c r="E7" s="28">
        <v>12</v>
      </c>
      <c r="F7" s="49">
        <f t="shared" ref="F7:F10" si="0">D7*E7</f>
        <v>0</v>
      </c>
      <c r="G7" s="49">
        <f t="shared" ref="G7:G14" si="1">Taux_TVA*F7</f>
        <v>0</v>
      </c>
      <c r="H7" s="49">
        <f t="shared" ref="H7:H14" si="2">F7*(1+Taux_TVA)</f>
        <v>0</v>
      </c>
    </row>
    <row r="8" spans="1:8" x14ac:dyDescent="0.35">
      <c r="A8" s="10" t="s">
        <v>224</v>
      </c>
      <c r="B8" s="35" t="str">
        <f>VLOOKUP($A8,'BPU-TF et TO'!$A$7:$E$786,3,FALSE)</f>
        <v>Maintien en Conditions Opérationnelles et de sécurité après la Garantie - TF phase 1</v>
      </c>
      <c r="C8" s="11" t="str">
        <f>VLOOKUP($A8,'BPU-TF et TO'!$A$7:$E$7756,4,FALSE)</f>
        <v>par mois</v>
      </c>
      <c r="D8" s="33">
        <f>VLOOKUP($A8,'BPU-TF et TO'!$A$7:$E$786,5,FALSE)</f>
        <v>0</v>
      </c>
      <c r="E8" s="28">
        <v>26</v>
      </c>
      <c r="F8" s="49">
        <f t="shared" si="0"/>
        <v>0</v>
      </c>
      <c r="G8" s="49">
        <f t="shared" si="1"/>
        <v>0</v>
      </c>
      <c r="H8" s="49">
        <f t="shared" si="2"/>
        <v>0</v>
      </c>
    </row>
    <row r="9" spans="1:8" ht="32" x14ac:dyDescent="0.35">
      <c r="A9" s="10" t="s">
        <v>225</v>
      </c>
      <c r="B9" s="35" t="str">
        <f>VLOOKUP($A9,'BPU-TF et TO'!$A$7:$E$786,3,FALSE)</f>
        <v>Maintien en Conditions Opérationnelles et de sécurité pendant la Garantie - TF phase 2</v>
      </c>
      <c r="C9" s="11" t="str">
        <f>VLOOKUP($A9,'BPU-TF et TO'!$A$7:$E$7756,4,FALSE)</f>
        <v>par mois</v>
      </c>
      <c r="D9" s="33">
        <f>VLOOKUP($A9,'BPU-TF et TO'!$A$7:$E$786,5,FALSE)</f>
        <v>0</v>
      </c>
      <c r="E9" s="28">
        <v>12</v>
      </c>
      <c r="F9" s="49">
        <f t="shared" si="0"/>
        <v>0</v>
      </c>
      <c r="G9" s="49">
        <f t="shared" si="1"/>
        <v>0</v>
      </c>
      <c r="H9" s="49">
        <f t="shared" si="2"/>
        <v>0</v>
      </c>
    </row>
    <row r="10" spans="1:8" x14ac:dyDescent="0.35">
      <c r="A10" s="10" t="s">
        <v>226</v>
      </c>
      <c r="B10" s="35" t="str">
        <f>VLOOKUP($A10,'BPU-TF et TO'!$A$7:$E$786,3,FALSE)</f>
        <v>Maintien en Conditions Opérationnelles et de sécurité après la Garantie - TF phase 2</v>
      </c>
      <c r="C10" s="11" t="str">
        <f>VLOOKUP($A10,'BPU-TF et TO'!$A$7:$E$7756,4,FALSE)</f>
        <v>par mois</v>
      </c>
      <c r="D10" s="33">
        <f>VLOOKUP($A10,'BPU-TF et TO'!$A$7:$E$786,5,FALSE)</f>
        <v>0</v>
      </c>
      <c r="E10" s="28">
        <v>18</v>
      </c>
      <c r="F10" s="49">
        <f t="shared" si="0"/>
        <v>0</v>
      </c>
      <c r="G10" s="49">
        <f t="shared" si="1"/>
        <v>0</v>
      </c>
      <c r="H10" s="49">
        <f t="shared" si="2"/>
        <v>0</v>
      </c>
    </row>
    <row r="11" spans="1:8" x14ac:dyDescent="0.35">
      <c r="A11" s="10" t="s">
        <v>227</v>
      </c>
      <c r="B11" s="35" t="str">
        <f>VLOOKUP($A11,'BPU-TF et TO'!$A$7:$E$786,3,FALSE)</f>
        <v>Assistance aux usagers du SNM TU (B2C) pour un volume de 100 demandes</v>
      </c>
      <c r="C11" s="11" t="str">
        <f>VLOOKUP($A11,'BPU-TF et TO'!$A$7:$E$7756,4,FALSE)</f>
        <v>pour 100 demandes</v>
      </c>
      <c r="D11" s="33">
        <f>VLOOKUP($A11,'BPU-TF et TO'!$A$7:$E$786,5,FALSE)</f>
        <v>0</v>
      </c>
      <c r="E11" s="28">
        <v>500</v>
      </c>
      <c r="F11" s="49">
        <f t="shared" ref="F11:F13" si="3">D11*E11</f>
        <v>0</v>
      </c>
      <c r="G11" s="49">
        <f t="shared" si="1"/>
        <v>0</v>
      </c>
      <c r="H11" s="49">
        <f t="shared" si="2"/>
        <v>0</v>
      </c>
    </row>
    <row r="12" spans="1:8" x14ac:dyDescent="0.35">
      <c r="A12" s="10" t="s">
        <v>228</v>
      </c>
      <c r="B12" s="35" t="str">
        <f>VLOOKUP($A12,'BPU-TF et TO'!$A$7:$E$786,3,FALSE)</f>
        <v>Assistance aux FSNM tiers</v>
      </c>
      <c r="C12" s="11" t="str">
        <f>VLOOKUP($A12,'BPU-TF et TO'!$A$7:$E$7756,4,FALSE)</f>
        <v>par FSNM par mois</v>
      </c>
      <c r="D12" s="33">
        <f>VLOOKUP($A12,'BPU-TF et TO'!$A$7:$E$786,5,FALSE)</f>
        <v>0</v>
      </c>
      <c r="E12" s="28">
        <v>200</v>
      </c>
      <c r="F12" s="49">
        <f t="shared" si="3"/>
        <v>0</v>
      </c>
      <c r="G12" s="49">
        <f t="shared" si="1"/>
        <v>0</v>
      </c>
      <c r="H12" s="49">
        <f t="shared" si="2"/>
        <v>0</v>
      </c>
    </row>
    <row r="13" spans="1:8" x14ac:dyDescent="0.35">
      <c r="A13" s="10" t="s">
        <v>229</v>
      </c>
      <c r="B13" s="35" t="str">
        <f>VLOOKUP($A13,'BPU-TF et TO'!$A$7:$E$786,3,FALSE)</f>
        <v>Assistance aux Gestionnaire de Service</v>
      </c>
      <c r="C13" s="11" t="str">
        <f>VLOOKUP($A13,'BPU-TF et TO'!$A$7:$E$7756,4,FALSE)</f>
        <v>par Gestionnaire par mois</v>
      </c>
      <c r="D13" s="33">
        <f>VLOOKUP($A13,'BPU-TF et TO'!$A$7:$E$786,5,FALSE)</f>
        <v>0</v>
      </c>
      <c r="E13" s="28">
        <v>500</v>
      </c>
      <c r="F13" s="49">
        <f t="shared" si="3"/>
        <v>0</v>
      </c>
      <c r="G13" s="49">
        <f t="shared" si="1"/>
        <v>0</v>
      </c>
      <c r="H13" s="49">
        <f t="shared" si="2"/>
        <v>0</v>
      </c>
    </row>
    <row r="14" spans="1:8" x14ac:dyDescent="0.35">
      <c r="A14" s="10" t="s">
        <v>230</v>
      </c>
      <c r="B14" s="35" t="str">
        <f>VLOOKUP($A14,'BPU-TF et TO'!$A$7:$E$786,3,FALSE)</f>
        <v>Extension temporelle d'un hébergement provisoire par le Titulaire - configuration 0</v>
      </c>
      <c r="C14" s="11" t="str">
        <f>VLOOKUP($A14,'BPU-TF et TO'!$A$7:$E$7756,4,FALSE)</f>
        <v>par mois</v>
      </c>
      <c r="D14" s="33">
        <f>VLOOKUP($A14,'BPU-TF et TO'!$A$7:$E$786,5,FALSE)</f>
        <v>0</v>
      </c>
      <c r="E14" s="28">
        <v>5</v>
      </c>
      <c r="F14" s="49">
        <f t="shared" ref="F14" si="4">D14*E14</f>
        <v>0</v>
      </c>
      <c r="G14" s="49">
        <f t="shared" si="1"/>
        <v>0</v>
      </c>
      <c r="H14" s="49">
        <f t="shared" si="2"/>
        <v>0</v>
      </c>
    </row>
    <row r="15" spans="1:8" x14ac:dyDescent="0.35">
      <c r="A15" s="10" t="s">
        <v>231</v>
      </c>
      <c r="B15" s="35" t="str">
        <f>VLOOKUP($A15,'BPU-TF et TO'!$A$7:$E$786,3,FALSE)</f>
        <v>Extension temporelle d'un hébergement provisoire par le Titulaire - configuration 1</v>
      </c>
      <c r="C15" s="11" t="str">
        <f>VLOOKUP($A15,'BPU-TF et TO'!$A$7:$E$7756,4,FALSE)</f>
        <v>par mois</v>
      </c>
      <c r="D15" s="33">
        <f>VLOOKUP($A15,'BPU-TF et TO'!$A$7:$E$786,5,FALSE)</f>
        <v>0</v>
      </c>
      <c r="E15" s="28">
        <v>1</v>
      </c>
      <c r="F15" s="49">
        <f t="shared" ref="F15" si="5">D15*E15</f>
        <v>0</v>
      </c>
      <c r="G15" s="49">
        <f t="shared" ref="G15" si="6">Taux_TVA*F15</f>
        <v>0</v>
      </c>
      <c r="H15" s="49">
        <f t="shared" ref="H15" si="7">F15*(1+Taux_TVA)</f>
        <v>0</v>
      </c>
    </row>
    <row r="16" spans="1:8" x14ac:dyDescent="0.35">
      <c r="A16" s="111" t="s">
        <v>311</v>
      </c>
      <c r="B16" s="112"/>
      <c r="C16" s="36" t="s">
        <v>10</v>
      </c>
      <c r="D16" s="43">
        <v>3.5</v>
      </c>
      <c r="E16" s="41">
        <v>0</v>
      </c>
      <c r="F16" s="42"/>
      <c r="G16" s="42"/>
      <c r="H16" s="42"/>
    </row>
    <row r="17" spans="1:8" x14ac:dyDescent="0.35">
      <c r="A17" s="10" t="s">
        <v>232</v>
      </c>
      <c r="B17" s="35" t="str">
        <f>VLOOKUP($A17,'BPU-TF et TO'!$A$7:$E$786,3,FALSE)</f>
        <v xml:space="preserve">Frais paiement carte bancaire CB - Coût fixe à la remise </v>
      </c>
      <c r="C17" s="11" t="str">
        <f>VLOOKUP($A17,'BPU-TF et TO'!$A$7:$E$7756,4,FALSE)</f>
        <v>par remise</v>
      </c>
      <c r="D17" s="33">
        <f>VLOOKUP($A17,'BPU-TF et TO'!$A$7:$E$786,5,FALSE)</f>
        <v>0</v>
      </c>
      <c r="E17" s="28">
        <v>500000</v>
      </c>
      <c r="F17" s="49">
        <f t="shared" ref="F17:F35" si="8">D17*E17</f>
        <v>0</v>
      </c>
      <c r="G17" s="49">
        <f t="shared" ref="G17:G35" si="9">Taux_TVA*F17</f>
        <v>0</v>
      </c>
      <c r="H17" s="49">
        <f t="shared" ref="H17:H35" si="10">F17*(1+Taux_TVA)</f>
        <v>0</v>
      </c>
    </row>
    <row r="18" spans="1:8" ht="32" x14ac:dyDescent="0.35">
      <c r="A18" s="10" t="s">
        <v>233</v>
      </c>
      <c r="B18" s="35" t="str">
        <f>VLOOKUP($A18,'BPU-TF et TO'!$A$7:$E$786,3,FALSE)</f>
        <v>Frais paiement carte bancaire CB - Coût variable à la remise - en pourcentage du montant de la remise</v>
      </c>
      <c r="C18" s="11" t="str">
        <f>VLOOKUP($A18,'BPU-TF et TO'!$A$7:$E$7756,4,FALSE)</f>
        <v>taux par remise</v>
      </c>
      <c r="D18" s="51">
        <f>VLOOKUP($A18,'BPU-TF et TO'!$A$7:$E$786,5,FALSE)</f>
        <v>0</v>
      </c>
      <c r="E18" s="40">
        <f>E17*$D$16</f>
        <v>1750000</v>
      </c>
      <c r="F18" s="49">
        <f t="shared" si="8"/>
        <v>0</v>
      </c>
      <c r="G18" s="49">
        <f t="shared" si="9"/>
        <v>0</v>
      </c>
      <c r="H18" s="49">
        <f t="shared" si="10"/>
        <v>0</v>
      </c>
    </row>
    <row r="19" spans="1:8" x14ac:dyDescent="0.35">
      <c r="A19" s="10" t="s">
        <v>234</v>
      </c>
      <c r="B19" s="35" t="str">
        <f>VLOOKUP($A19,'BPU-TF et TO'!$A$7:$E$786,3,FALSE)</f>
        <v xml:space="preserve">Frais paiement carte bancaire Mastercard - Coût fixe à la remise </v>
      </c>
      <c r="C19" s="11" t="str">
        <f>VLOOKUP($A19,'BPU-TF et TO'!$A$7:$E$7756,4,FALSE)</f>
        <v>par remise</v>
      </c>
      <c r="D19" s="33">
        <f>VLOOKUP($A19,'BPU-TF et TO'!$A$7:$E$786,5,FALSE)</f>
        <v>0</v>
      </c>
      <c r="E19" s="28">
        <v>500000</v>
      </c>
      <c r="F19" s="49">
        <f t="shared" si="8"/>
        <v>0</v>
      </c>
      <c r="G19" s="49">
        <f t="shared" si="9"/>
        <v>0</v>
      </c>
      <c r="H19" s="49">
        <f t="shared" si="10"/>
        <v>0</v>
      </c>
    </row>
    <row r="20" spans="1:8" ht="32" x14ac:dyDescent="0.35">
      <c r="A20" s="10" t="s">
        <v>235</v>
      </c>
      <c r="B20" s="35" t="str">
        <f>VLOOKUP($A20,'BPU-TF et TO'!$A$7:$E$786,3,FALSE)</f>
        <v>Frais paiement carte bancaire Mastercard - Coût variable à la remise - en pourcentage du montant de la remise</v>
      </c>
      <c r="C20" s="11" t="str">
        <f>VLOOKUP($A20,'BPU-TF et TO'!$A$7:$E$7756,4,FALSE)</f>
        <v>taux par remise</v>
      </c>
      <c r="D20" s="51">
        <f>VLOOKUP($A20,'BPU-TF et TO'!$A$7:$E$786,5,FALSE)</f>
        <v>0</v>
      </c>
      <c r="E20" s="40">
        <f>E19*$D$16</f>
        <v>1750000</v>
      </c>
      <c r="F20" s="49">
        <f t="shared" si="8"/>
        <v>0</v>
      </c>
      <c r="G20" s="49">
        <f t="shared" si="9"/>
        <v>0</v>
      </c>
      <c r="H20" s="49">
        <f t="shared" si="10"/>
        <v>0</v>
      </c>
    </row>
    <row r="21" spans="1:8" x14ac:dyDescent="0.35">
      <c r="A21" s="10" t="s">
        <v>236</v>
      </c>
      <c r="B21" s="35" t="str">
        <f>VLOOKUP($A21,'BPU-TF et TO'!$A$7:$E$786,3,FALSE)</f>
        <v xml:space="preserve">Frais paiement carte bancaire Visa - Coût fixe à la remise </v>
      </c>
      <c r="C21" s="11" t="str">
        <f>VLOOKUP($A21,'BPU-TF et TO'!$A$7:$E$7756,4,FALSE)</f>
        <v>par remise</v>
      </c>
      <c r="D21" s="33">
        <f>VLOOKUP($A21,'BPU-TF et TO'!$A$7:$E$786,5,FALSE)</f>
        <v>0</v>
      </c>
      <c r="E21" s="28">
        <v>500000</v>
      </c>
      <c r="F21" s="49">
        <f t="shared" si="8"/>
        <v>0</v>
      </c>
      <c r="G21" s="49">
        <f t="shared" si="9"/>
        <v>0</v>
      </c>
      <c r="H21" s="49">
        <f t="shared" si="10"/>
        <v>0</v>
      </c>
    </row>
    <row r="22" spans="1:8" ht="32" x14ac:dyDescent="0.35">
      <c r="A22" s="10" t="s">
        <v>237</v>
      </c>
      <c r="B22" s="35" t="str">
        <f>VLOOKUP($A22,'BPU-TF et TO'!$A$7:$E$786,3,FALSE)</f>
        <v>Frais paiement carte bancaire Visa - Coût variable à la remise - en pourcentage du montant de la remise</v>
      </c>
      <c r="C22" s="11" t="str">
        <f>VLOOKUP($A22,'BPU-TF et TO'!$A$7:$E$7756,4,FALSE)</f>
        <v>taux par remise</v>
      </c>
      <c r="D22" s="51">
        <f>VLOOKUP($A22,'BPU-TF et TO'!$A$7:$E$786,5,FALSE)</f>
        <v>0</v>
      </c>
      <c r="E22" s="40">
        <f>E21*$D$16</f>
        <v>1750000</v>
      </c>
      <c r="F22" s="49">
        <f t="shared" si="8"/>
        <v>0</v>
      </c>
      <c r="G22" s="49">
        <f t="shared" si="9"/>
        <v>0</v>
      </c>
      <c r="H22" s="49">
        <f t="shared" si="10"/>
        <v>0</v>
      </c>
    </row>
    <row r="23" spans="1:8" x14ac:dyDescent="0.35">
      <c r="A23" s="10" t="s">
        <v>238</v>
      </c>
      <c r="B23" s="35" t="str">
        <f>VLOOKUP($A23,'BPU-TF et TO'!$A$7:$E$786,3,FALSE)</f>
        <v xml:space="preserve">Frais paiement carte bancaire Autre schéma - Coût fixe à la remise </v>
      </c>
      <c r="C23" s="11" t="str">
        <f>VLOOKUP($A23,'BPU-TF et TO'!$A$7:$E$7756,4,FALSE)</f>
        <v>par remise</v>
      </c>
      <c r="D23" s="33">
        <f>VLOOKUP($A23,'BPU-TF et TO'!$A$7:$E$786,5,FALSE)</f>
        <v>0</v>
      </c>
      <c r="E23" s="28">
        <v>100000</v>
      </c>
      <c r="F23" s="49">
        <f t="shared" si="8"/>
        <v>0</v>
      </c>
      <c r="G23" s="49">
        <f t="shared" si="9"/>
        <v>0</v>
      </c>
      <c r="H23" s="49">
        <f t="shared" si="10"/>
        <v>0</v>
      </c>
    </row>
    <row r="24" spans="1:8" ht="32" x14ac:dyDescent="0.35">
      <c r="A24" s="10" t="s">
        <v>239</v>
      </c>
      <c r="B24" s="35" t="str">
        <f>VLOOKUP($A24,'BPU-TF et TO'!$A$7:$E$786,3,FALSE)</f>
        <v>Frais paiement carte bancaire Autre schéma - Coût variable à la remise - en pourcentage du montant de la remise</v>
      </c>
      <c r="C24" s="11" t="str">
        <f>VLOOKUP($A24,'BPU-TF et TO'!$A$7:$E$7756,4,FALSE)</f>
        <v>taux par remise</v>
      </c>
      <c r="D24" s="51">
        <f>VLOOKUP($A24,'BPU-TF et TO'!$A$7:$E$786,5,FALSE)</f>
        <v>0</v>
      </c>
      <c r="E24" s="40">
        <f>E23*$D$16</f>
        <v>350000</v>
      </c>
      <c r="F24" s="49">
        <f t="shared" si="8"/>
        <v>0</v>
      </c>
      <c r="G24" s="49">
        <f t="shared" si="9"/>
        <v>0</v>
      </c>
      <c r="H24" s="49">
        <f t="shared" si="10"/>
        <v>0</v>
      </c>
    </row>
    <row r="25" spans="1:8" x14ac:dyDescent="0.35">
      <c r="A25" s="10" t="s">
        <v>240</v>
      </c>
      <c r="B25" s="35" t="str">
        <f>VLOOKUP($A25,'BPU-TF et TO'!$A$7:$E$786,3,FALSE)</f>
        <v xml:space="preserve">Frais remboursement carte bancaire CB - Coût fixe à la remise </v>
      </c>
      <c r="C25" s="11" t="str">
        <f>VLOOKUP($A25,'BPU-TF et TO'!$A$7:$E$7756,4,FALSE)</f>
        <v>par remise</v>
      </c>
      <c r="D25" s="33">
        <f>VLOOKUP($A25,'BPU-TF et TO'!$A$7:$E$786,5,FALSE)</f>
        <v>0</v>
      </c>
      <c r="E25" s="28">
        <f>0.01*E17</f>
        <v>5000</v>
      </c>
      <c r="F25" s="49">
        <f t="shared" si="8"/>
        <v>0</v>
      </c>
      <c r="G25" s="49">
        <f t="shared" si="9"/>
        <v>0</v>
      </c>
      <c r="H25" s="49">
        <f t="shared" si="10"/>
        <v>0</v>
      </c>
    </row>
    <row r="26" spans="1:8" ht="32" x14ac:dyDescent="0.35">
      <c r="A26" s="10" t="s">
        <v>241</v>
      </c>
      <c r="B26" s="35" t="str">
        <f>VLOOKUP($A26,'BPU-TF et TO'!$A$7:$E$786,3,FALSE)</f>
        <v>Frais remboursement carte bancaire CB - Coût variable à la remise - en pourcentage du montant de la remise</v>
      </c>
      <c r="C26" s="11" t="str">
        <f>VLOOKUP($A26,'BPU-TF et TO'!$A$7:$E$7756,4,FALSE)</f>
        <v>taux par remise</v>
      </c>
      <c r="D26" s="51">
        <f>VLOOKUP($A26,'BPU-TF et TO'!$A$7:$E$786,5,FALSE)</f>
        <v>0</v>
      </c>
      <c r="E26" s="40">
        <f t="shared" ref="E26:E31" si="11">0.01*E18</f>
        <v>17500</v>
      </c>
      <c r="F26" s="49">
        <f t="shared" si="8"/>
        <v>0</v>
      </c>
      <c r="G26" s="49">
        <f t="shared" si="9"/>
        <v>0</v>
      </c>
      <c r="H26" s="49">
        <f t="shared" si="10"/>
        <v>0</v>
      </c>
    </row>
    <row r="27" spans="1:8" x14ac:dyDescent="0.35">
      <c r="A27" s="10" t="s">
        <v>242</v>
      </c>
      <c r="B27" s="35" t="str">
        <f>VLOOKUP($A27,'BPU-TF et TO'!$A$7:$E$786,3,FALSE)</f>
        <v xml:space="preserve">Frais remboursement carte bancaire Mastercard - Coût fixe à la remise </v>
      </c>
      <c r="C27" s="11" t="str">
        <f>VLOOKUP($A27,'BPU-TF et TO'!$A$7:$E$7756,4,FALSE)</f>
        <v>par remise</v>
      </c>
      <c r="D27" s="33">
        <f>VLOOKUP($A27,'BPU-TF et TO'!$A$7:$E$786,5,FALSE)</f>
        <v>0</v>
      </c>
      <c r="E27" s="28">
        <f t="shared" si="11"/>
        <v>5000</v>
      </c>
      <c r="F27" s="49">
        <f t="shared" si="8"/>
        <v>0</v>
      </c>
      <c r="G27" s="49">
        <f t="shared" si="9"/>
        <v>0</v>
      </c>
      <c r="H27" s="49">
        <f t="shared" si="10"/>
        <v>0</v>
      </c>
    </row>
    <row r="28" spans="1:8" ht="32" x14ac:dyDescent="0.35">
      <c r="A28" s="10" t="s">
        <v>243</v>
      </c>
      <c r="B28" s="35" t="str">
        <f>VLOOKUP($A28,'BPU-TF et TO'!$A$7:$E$786,3,FALSE)</f>
        <v>Frais remboursement carte bancaire Mastercard - Coût variable à la remise - en pourcentage du montant de la remise</v>
      </c>
      <c r="C28" s="11" t="str">
        <f>VLOOKUP($A28,'BPU-TF et TO'!$A$7:$E$7756,4,FALSE)</f>
        <v>taux par remise</v>
      </c>
      <c r="D28" s="51">
        <f>VLOOKUP($A28,'BPU-TF et TO'!$A$7:$E$786,5,FALSE)</f>
        <v>0</v>
      </c>
      <c r="E28" s="40">
        <f t="shared" si="11"/>
        <v>17500</v>
      </c>
      <c r="F28" s="49">
        <f t="shared" si="8"/>
        <v>0</v>
      </c>
      <c r="G28" s="49">
        <f t="shared" si="9"/>
        <v>0</v>
      </c>
      <c r="H28" s="49">
        <f t="shared" si="10"/>
        <v>0</v>
      </c>
    </row>
    <row r="29" spans="1:8" x14ac:dyDescent="0.35">
      <c r="A29" s="10" t="s">
        <v>244</v>
      </c>
      <c r="B29" s="35" t="str">
        <f>VLOOKUP($A29,'BPU-TF et TO'!$A$7:$E$786,3,FALSE)</f>
        <v xml:space="preserve">Frais remboursement carte bancaire Visa - Coût fixe à la remise </v>
      </c>
      <c r="C29" s="11" t="str">
        <f>VLOOKUP($A29,'BPU-TF et TO'!$A$7:$E$7756,4,FALSE)</f>
        <v>par remise</v>
      </c>
      <c r="D29" s="33">
        <f>VLOOKUP($A29,'BPU-TF et TO'!$A$7:$E$786,5,FALSE)</f>
        <v>0</v>
      </c>
      <c r="E29" s="28">
        <f t="shared" si="11"/>
        <v>5000</v>
      </c>
      <c r="F29" s="49">
        <f t="shared" si="8"/>
        <v>0</v>
      </c>
      <c r="G29" s="49">
        <f t="shared" si="9"/>
        <v>0</v>
      </c>
      <c r="H29" s="49">
        <f t="shared" si="10"/>
        <v>0</v>
      </c>
    </row>
    <row r="30" spans="1:8" ht="32" x14ac:dyDescent="0.35">
      <c r="A30" s="10" t="s">
        <v>245</v>
      </c>
      <c r="B30" s="35" t="str">
        <f>VLOOKUP($A30,'BPU-TF et TO'!$A$7:$E$786,3,FALSE)</f>
        <v>Frais remboursement carte bancaire Visa - Coût variable à la remise - en pourcentage du montant de la remise</v>
      </c>
      <c r="C30" s="11" t="str">
        <f>VLOOKUP($A30,'BPU-TF et TO'!$A$7:$E$7756,4,FALSE)</f>
        <v>taux par remise</v>
      </c>
      <c r="D30" s="51">
        <f>VLOOKUP($A30,'BPU-TF et TO'!$A$7:$E$786,5,FALSE)</f>
        <v>0</v>
      </c>
      <c r="E30" s="40">
        <f>0.01*E22</f>
        <v>17500</v>
      </c>
      <c r="F30" s="49">
        <f t="shared" si="8"/>
        <v>0</v>
      </c>
      <c r="G30" s="49">
        <f t="shared" si="9"/>
        <v>0</v>
      </c>
      <c r="H30" s="49">
        <f t="shared" si="10"/>
        <v>0</v>
      </c>
    </row>
    <row r="31" spans="1:8" x14ac:dyDescent="0.35">
      <c r="A31" s="10" t="s">
        <v>246</v>
      </c>
      <c r="B31" s="35" t="str">
        <f>VLOOKUP($A31,'BPU-TF et TO'!$A$7:$E$786,3,FALSE)</f>
        <v xml:space="preserve">Frais remboursement carte bancaire Autre schéma - Coût fixe à la remise </v>
      </c>
      <c r="C31" s="11" t="str">
        <f>VLOOKUP($A31,'BPU-TF et TO'!$A$7:$E$7756,4,FALSE)</f>
        <v>par remise</v>
      </c>
      <c r="D31" s="33">
        <f>VLOOKUP($A31,'BPU-TF et TO'!$A$7:$E$786,5,FALSE)</f>
        <v>0</v>
      </c>
      <c r="E31" s="28">
        <f t="shared" si="11"/>
        <v>1000</v>
      </c>
      <c r="F31" s="49">
        <f t="shared" si="8"/>
        <v>0</v>
      </c>
      <c r="G31" s="49">
        <f t="shared" si="9"/>
        <v>0</v>
      </c>
      <c r="H31" s="49">
        <f t="shared" si="10"/>
        <v>0</v>
      </c>
    </row>
    <row r="32" spans="1:8" ht="32" x14ac:dyDescent="0.35">
      <c r="A32" s="10" t="s">
        <v>247</v>
      </c>
      <c r="B32" s="35" t="str">
        <f>VLOOKUP($A32,'BPU-TF et TO'!$A$7:$E$786,3,FALSE)</f>
        <v>Frais remboursement carte bancaire Autre schéma - Coût variable à la remise - en pourcentage du montant de la remise</v>
      </c>
      <c r="C32" s="11" t="str">
        <f>VLOOKUP($A32,'BPU-TF et TO'!$A$7:$E$7756,4,FALSE)</f>
        <v>taux par remise</v>
      </c>
      <c r="D32" s="51">
        <f>VLOOKUP($A32,'BPU-TF et TO'!$A$7:$E$786,5,FALSE)</f>
        <v>0</v>
      </c>
      <c r="E32" s="40">
        <f>0.01*E24</f>
        <v>3500</v>
      </c>
      <c r="F32" s="49">
        <f t="shared" si="8"/>
        <v>0</v>
      </c>
      <c r="G32" s="49">
        <f t="shared" si="9"/>
        <v>0</v>
      </c>
      <c r="H32" s="49">
        <f t="shared" si="10"/>
        <v>0</v>
      </c>
    </row>
    <row r="33" spans="1:8" x14ac:dyDescent="0.35">
      <c r="A33" s="10" t="s">
        <v>248</v>
      </c>
      <c r="B33" s="35" t="str">
        <f>VLOOKUP($A33,'BPU-TF et TO'!$A$7:$E$786,3,FALSE)</f>
        <v xml:space="preserve">Reversement de recettes - virement SEPA - Coût fixe à la remise </v>
      </c>
      <c r="C33" s="11" t="str">
        <f>VLOOKUP($A33,'BPU-TF et TO'!$A$7:$E$7756,4,FALSE)</f>
        <v>par remise</v>
      </c>
      <c r="D33" s="33">
        <f>VLOOKUP($A33,'BPU-TF et TO'!$A$7:$E$786,5,FALSE)</f>
        <v>0</v>
      </c>
      <c r="E33" s="28">
        <f>(E17+E19+E21+E23)</f>
        <v>1600000</v>
      </c>
      <c r="F33" s="49">
        <f t="shared" si="8"/>
        <v>0</v>
      </c>
      <c r="G33" s="49">
        <f t="shared" si="9"/>
        <v>0</v>
      </c>
      <c r="H33" s="49">
        <f t="shared" si="10"/>
        <v>0</v>
      </c>
    </row>
    <row r="34" spans="1:8" ht="32" x14ac:dyDescent="0.35">
      <c r="A34" s="10" t="s">
        <v>249</v>
      </c>
      <c r="B34" s="35" t="str">
        <f>VLOOKUP($A34,'BPU-TF et TO'!$A$7:$E$786,3,FALSE)</f>
        <v>Reversement de recettes - virement SEPA - Coût variable à la remise - en pourcentage du montant de la remise</v>
      </c>
      <c r="C34" s="11" t="str">
        <f>VLOOKUP($A34,'BPU-TF et TO'!$A$7:$E$7756,4,FALSE)</f>
        <v>taux par remise</v>
      </c>
      <c r="D34" s="51">
        <f>VLOOKUP($A34,'BPU-TF et TO'!$A$7:$E$786,5,FALSE)</f>
        <v>0</v>
      </c>
      <c r="E34" s="40">
        <f>E33*D16</f>
        <v>5600000</v>
      </c>
      <c r="F34" s="49">
        <f t="shared" si="8"/>
        <v>0</v>
      </c>
      <c r="G34" s="49">
        <f t="shared" si="9"/>
        <v>0</v>
      </c>
      <c r="H34" s="49">
        <f t="shared" si="10"/>
        <v>0</v>
      </c>
    </row>
    <row r="35" spans="1:8" x14ac:dyDescent="0.35">
      <c r="A35" s="10" t="s">
        <v>250</v>
      </c>
      <c r="B35" s="35" t="str">
        <f>VLOOKUP($A35,'BPU-TF et TO'!$A$7:$E$786,3,FALSE)</f>
        <v>Réversibilité et restitution des données</v>
      </c>
      <c r="C35" s="11" t="str">
        <f>VLOOKUP($A35,'BPU-TF et TO'!$A$7:$E$7756,4,FALSE)</f>
        <v>Forfaitaire</v>
      </c>
      <c r="D35" s="33">
        <f>VLOOKUP($A35,'BPU-TF et TO'!$A$7:$E$786,5,FALSE)</f>
        <v>0</v>
      </c>
      <c r="E35" s="28">
        <v>1</v>
      </c>
      <c r="F35" s="49">
        <f t="shared" si="8"/>
        <v>0</v>
      </c>
      <c r="G35" s="49">
        <f t="shared" si="9"/>
        <v>0</v>
      </c>
      <c r="H35" s="49">
        <f t="shared" si="10"/>
        <v>0</v>
      </c>
    </row>
    <row r="36" spans="1:8" x14ac:dyDescent="0.35">
      <c r="A36" s="12"/>
      <c r="B36" s="13" t="s">
        <v>13</v>
      </c>
      <c r="C36" s="14"/>
      <c r="D36" s="15"/>
      <c r="E36" s="38"/>
      <c r="F36" s="14"/>
      <c r="G36" s="14"/>
      <c r="H36" s="14"/>
    </row>
    <row r="37" spans="1:8" x14ac:dyDescent="0.35">
      <c r="A37" s="10" t="s">
        <v>251</v>
      </c>
      <c r="B37" s="35" t="str">
        <f>VLOOKUP($A37,'BPU-TF et TO'!$A$7:$E$786,3,FALSE)</f>
        <v>TO1 - Maintien en Conditions Opérationnelles et de sécurité pendant la Garantie</v>
      </c>
      <c r="C37" s="11" t="str">
        <f>VLOOKUP($A37,'BPU-TF et TO'!$A$7:$E$7756,4,FALSE)</f>
        <v>par mois</v>
      </c>
      <c r="D37" s="33">
        <f>VLOOKUP($A37,'BPU-TF et TO'!$A$7:$E$786,5,FALSE)</f>
        <v>0</v>
      </c>
      <c r="E37" s="28">
        <v>6</v>
      </c>
      <c r="F37" s="49">
        <f t="shared" ref="F37:F39" si="12">D37*E37</f>
        <v>0</v>
      </c>
      <c r="G37" s="49">
        <f>Taux_TVA*F37</f>
        <v>0</v>
      </c>
      <c r="H37" s="49">
        <f>F37*(1+Taux_TVA)</f>
        <v>0</v>
      </c>
    </row>
    <row r="38" spans="1:8" x14ac:dyDescent="0.35">
      <c r="A38" s="10" t="s">
        <v>252</v>
      </c>
      <c r="B38" s="35" t="str">
        <f>VLOOKUP($A38,'BPU-TF et TO'!$A$7:$E$786,3,FALSE)</f>
        <v>TO1 - Maintien en Conditions Opérationnelles et de sécurité après la Garantie</v>
      </c>
      <c r="C38" s="11" t="str">
        <f>VLOOKUP($A38,'BPU-TF et TO'!$A$7:$E$7756,4,FALSE)</f>
        <v>par mois</v>
      </c>
      <c r="D38" s="33">
        <f>VLOOKUP($A38,'BPU-TF et TO'!$A$7:$E$786,5,FALSE)</f>
        <v>0</v>
      </c>
      <c r="E38" s="28">
        <v>18</v>
      </c>
      <c r="F38" s="49">
        <f t="shared" ref="F38" si="13">D38*E38</f>
        <v>0</v>
      </c>
      <c r="G38" s="49">
        <f>Taux_TVA*F38</f>
        <v>0</v>
      </c>
      <c r="H38" s="49">
        <f>F38*(1+Taux_TVA)</f>
        <v>0</v>
      </c>
    </row>
    <row r="39" spans="1:8" x14ac:dyDescent="0.35">
      <c r="A39" s="10" t="s">
        <v>253</v>
      </c>
      <c r="B39" s="35" t="str">
        <f>VLOOKUP($A39,'BPU-TF et TO'!$A$7:$E$786,3,FALSE)</f>
        <v>TO1 - Réversibilité et restitution des données</v>
      </c>
      <c r="C39" s="11" t="str">
        <f>VLOOKUP($A39,'BPU-TF et TO'!$A$7:$E$7756,4,FALSE)</f>
        <v>Forfaitaire</v>
      </c>
      <c r="D39" s="33">
        <f>VLOOKUP($A39,'BPU-TF et TO'!$A$7:$E$786,5,FALSE)</f>
        <v>0</v>
      </c>
      <c r="E39" s="28">
        <v>1</v>
      </c>
      <c r="F39" s="49">
        <f t="shared" si="12"/>
        <v>0</v>
      </c>
      <c r="G39" s="49">
        <f>Taux_TVA*F39</f>
        <v>0</v>
      </c>
      <c r="H39" s="49">
        <f>F39*(1+Taux_TVA)</f>
        <v>0</v>
      </c>
    </row>
    <row r="40" spans="1:8" x14ac:dyDescent="0.35">
      <c r="A40" s="12"/>
      <c r="B40" s="13" t="s">
        <v>14</v>
      </c>
      <c r="C40" s="14"/>
      <c r="D40" s="15"/>
      <c r="E40" s="38"/>
      <c r="F40" s="14"/>
      <c r="G40" s="14"/>
      <c r="H40" s="14"/>
    </row>
    <row r="41" spans="1:8" x14ac:dyDescent="0.35">
      <c r="A41" s="10" t="s">
        <v>254</v>
      </c>
      <c r="B41" s="35" t="str">
        <f>VLOOKUP($A41,'BPU-TF et TO'!$A$7:$E$786,3,FALSE)</f>
        <v>TO2 - Maintien en Conditions Opérationnelles et de sécurité pendant la Garantie</v>
      </c>
      <c r="C41" s="11" t="str">
        <f>VLOOKUP($A41,'BPU-TF et TO'!$A$7:$E$7756,4,FALSE)</f>
        <v>par mois</v>
      </c>
      <c r="D41" s="33">
        <f>VLOOKUP($A41,'BPU-TF et TO'!$A$7:$E$786,5,FALSE)</f>
        <v>0</v>
      </c>
      <c r="E41" s="28">
        <v>6</v>
      </c>
      <c r="F41" s="49">
        <f t="shared" ref="F41:F43" si="14">D41*E41</f>
        <v>0</v>
      </c>
      <c r="G41" s="49">
        <f>Taux_TVA*F41</f>
        <v>0</v>
      </c>
      <c r="H41" s="49">
        <f>F41*(1+Taux_TVA)</f>
        <v>0</v>
      </c>
    </row>
    <row r="42" spans="1:8" x14ac:dyDescent="0.35">
      <c r="A42" s="10" t="s">
        <v>255</v>
      </c>
      <c r="B42" s="35" t="str">
        <f>VLOOKUP($A42,'BPU-TF et TO'!$A$7:$E$786,3,FALSE)</f>
        <v>TO2 - Maintien en Conditions Opérationnelles et de sécurité après la Garantie</v>
      </c>
      <c r="C42" s="11" t="str">
        <f>VLOOKUP($A42,'BPU-TF et TO'!$A$7:$E$7756,4,FALSE)</f>
        <v>par mois</v>
      </c>
      <c r="D42" s="33">
        <f>VLOOKUP($A42,'BPU-TF et TO'!$A$7:$E$786,5,FALSE)</f>
        <v>0</v>
      </c>
      <c r="E42" s="28">
        <v>12</v>
      </c>
      <c r="F42" s="49">
        <f t="shared" ref="F42" si="15">D42*E42</f>
        <v>0</v>
      </c>
      <c r="G42" s="49">
        <f>Taux_TVA*F42</f>
        <v>0</v>
      </c>
      <c r="H42" s="49">
        <f>F42*(1+Taux_TVA)</f>
        <v>0</v>
      </c>
    </row>
    <row r="43" spans="1:8" x14ac:dyDescent="0.35">
      <c r="A43" s="10" t="s">
        <v>256</v>
      </c>
      <c r="B43" s="35" t="str">
        <f>VLOOKUP($A43,'BPU-TF et TO'!$A$7:$E$786,3,FALSE)</f>
        <v>TO2 - Réversibilité et restitution des données</v>
      </c>
      <c r="C43" s="11" t="str">
        <f>VLOOKUP($A43,'BPU-TF et TO'!$A$7:$E$7756,4,FALSE)</f>
        <v>Forfaitaire</v>
      </c>
      <c r="D43" s="33">
        <f>VLOOKUP($A43,'BPU-TF et TO'!$A$7:$E$786,5,FALSE)</f>
        <v>0</v>
      </c>
      <c r="E43" s="28">
        <v>1</v>
      </c>
      <c r="F43" s="49">
        <f t="shared" si="14"/>
        <v>0</v>
      </c>
      <c r="G43" s="49">
        <f>Taux_TVA*F43</f>
        <v>0</v>
      </c>
      <c r="H43" s="49">
        <f>F43*(1+Taux_TVA)</f>
        <v>0</v>
      </c>
    </row>
    <row r="44" spans="1:8" x14ac:dyDescent="0.35">
      <c r="A44" s="12"/>
      <c r="B44" s="13" t="s">
        <v>15</v>
      </c>
      <c r="C44" s="14"/>
      <c r="D44" s="15"/>
      <c r="E44" s="38"/>
      <c r="F44" s="14"/>
      <c r="G44" s="14"/>
      <c r="H44" s="14"/>
    </row>
    <row r="45" spans="1:8" x14ac:dyDescent="0.35">
      <c r="A45" s="10" t="s">
        <v>257</v>
      </c>
      <c r="B45" s="35" t="str">
        <f>VLOOKUP($A45,'BPU-TF et TO'!$A$7:$E$786,3,FALSE)</f>
        <v>Exploitation mensuelle d'une centrale d'appel</v>
      </c>
      <c r="C45" s="11" t="str">
        <f>VLOOKUP($A45,'BPU-TF et TO'!$A$7:$E$7756,4,FALSE)</f>
        <v>par mois</v>
      </c>
      <c r="D45" s="33">
        <f>VLOOKUP($A45,'BPU-TF et TO'!$A$7:$E$786,5,FALSE)</f>
        <v>0</v>
      </c>
      <c r="E45" s="28">
        <v>18</v>
      </c>
      <c r="F45" s="49">
        <f t="shared" ref="F45:F47" si="16">D45*E45</f>
        <v>0</v>
      </c>
      <c r="G45" s="49">
        <f>Taux_TVA*F45</f>
        <v>0</v>
      </c>
      <c r="H45" s="49">
        <f>F45*(1+Taux_TVA)</f>
        <v>0</v>
      </c>
    </row>
    <row r="46" spans="1:8" x14ac:dyDescent="0.35">
      <c r="A46" s="10" t="s">
        <v>258</v>
      </c>
      <c r="B46" s="35" t="str">
        <f>VLOOKUP($A46,'BPU-TF et TO'!$A$7:$E$786,3,FALSE)</f>
        <v>Traitement par des conseillers d'un volume de 100 appels clients</v>
      </c>
      <c r="C46" s="11" t="str">
        <f>VLOOKUP($A46,'BPU-TF et TO'!$A$7:$E$7756,4,FALSE)</f>
        <v>pour 100 appels</v>
      </c>
      <c r="D46" s="33">
        <f>VLOOKUP($A46,'BPU-TF et TO'!$A$7:$E$786,5,FALSE)</f>
        <v>0</v>
      </c>
      <c r="E46" s="28">
        <v>18</v>
      </c>
      <c r="F46" s="49">
        <f t="shared" ref="F46" si="17">D46*E46</f>
        <v>0</v>
      </c>
      <c r="G46" s="49">
        <f>Taux_TVA*F46</f>
        <v>0</v>
      </c>
      <c r="H46" s="49">
        <f>F46*(1+Taux_TVA)</f>
        <v>0</v>
      </c>
    </row>
    <row r="47" spans="1:8" x14ac:dyDescent="0.35">
      <c r="A47" s="10" t="s">
        <v>259</v>
      </c>
      <c r="B47" s="35" t="str">
        <f>VLOOKUP($A47,'BPU-TF et TO'!$A$7:$E$786,3,FALSE)</f>
        <v>Réversibilité et restitution des données</v>
      </c>
      <c r="C47" s="11" t="str">
        <f>VLOOKUP($A47,'BPU-TF et TO'!$A$7:$E$7756,4,FALSE)</f>
        <v>Forfaitaire</v>
      </c>
      <c r="D47" s="33">
        <f>VLOOKUP($A47,'BPU-TF et TO'!$A$7:$E$786,5,FALSE)</f>
        <v>0</v>
      </c>
      <c r="E47" s="28">
        <v>1</v>
      </c>
      <c r="F47" s="49">
        <f t="shared" si="16"/>
        <v>0</v>
      </c>
      <c r="G47" s="49">
        <f>Taux_TVA*F47</f>
        <v>0</v>
      </c>
      <c r="H47" s="49">
        <f>F47*(1+Taux_TVA)</f>
        <v>0</v>
      </c>
    </row>
    <row r="48" spans="1:8" x14ac:dyDescent="0.35">
      <c r="A48" s="12"/>
      <c r="B48" s="13" t="s">
        <v>104</v>
      </c>
      <c r="C48" s="14"/>
      <c r="D48" s="15"/>
      <c r="E48" s="38"/>
      <c r="F48" s="14"/>
      <c r="G48" s="14"/>
      <c r="H48" s="14"/>
    </row>
    <row r="49" spans="1:8" x14ac:dyDescent="0.35">
      <c r="A49" s="10" t="s">
        <v>260</v>
      </c>
      <c r="B49" s="35" t="str">
        <f>VLOOKUP($A49,'BPU-TF et TO'!$A$7:$E$786,3,FALSE)</f>
        <v>Coût d'émission du support Carte bancaire Transport dématérialisée</v>
      </c>
      <c r="C49" s="11" t="str">
        <f>VLOOKUP($A49,'BPU-TF et TO'!$A$7:$E$7756,4,FALSE)</f>
        <v>par carte</v>
      </c>
      <c r="D49" s="33">
        <f>VLOOKUP($A49,'BPU-TF et TO'!$A$7:$E$786,5,FALSE)</f>
        <v>0</v>
      </c>
      <c r="E49" s="28">
        <v>50000</v>
      </c>
      <c r="F49" s="49">
        <f t="shared" ref="F49:F52" si="18">D49*E49</f>
        <v>0</v>
      </c>
      <c r="G49" s="49">
        <f t="shared" ref="G49:G52" si="19">Taux_TVA*F49</f>
        <v>0</v>
      </c>
      <c r="H49" s="49">
        <f t="shared" ref="H49:H52" si="20">F49*(1+Taux_TVA)</f>
        <v>0</v>
      </c>
    </row>
    <row r="50" spans="1:8" x14ac:dyDescent="0.35">
      <c r="A50" s="10" t="s">
        <v>261</v>
      </c>
      <c r="B50" s="35" t="str">
        <f>VLOOKUP($A50,'BPU-TF et TO'!$A$7:$E$786,3,FALSE)</f>
        <v>Coûts de gestion du cycle de vie de la Carte EMV "Transport" dématérialisée</v>
      </c>
      <c r="C50" s="11" t="str">
        <f>VLOOKUP($A50,'BPU-TF et TO'!$A$7:$E$7756,4,FALSE)</f>
        <v>par mois et par carte</v>
      </c>
      <c r="D50" s="33">
        <f>VLOOKUP($A50,'BPU-TF et TO'!$A$7:$E$786,5,FALSE)</f>
        <v>0</v>
      </c>
      <c r="E50" s="28">
        <f>2*12*E49</f>
        <v>1200000</v>
      </c>
      <c r="F50" s="49">
        <f t="shared" si="18"/>
        <v>0</v>
      </c>
      <c r="G50" s="49">
        <f t="shared" si="19"/>
        <v>0</v>
      </c>
      <c r="H50" s="49">
        <f t="shared" si="20"/>
        <v>0</v>
      </c>
    </row>
    <row r="51" spans="1:8" ht="32" x14ac:dyDescent="0.35">
      <c r="A51" s="10" t="s">
        <v>262</v>
      </c>
      <c r="B51" s="35" t="str">
        <f>VLOOKUP($A51,'BPU-TF et TO'!$A$7:$E$786,3,FALSE)</f>
        <v>Rémunération de l'encours supporté par le titulaire pour l'ensemble des détenteurs des cartes bancaires Transport dématérialisées</v>
      </c>
      <c r="C51" s="11" t="str">
        <f>VLOOKUP($A51,'BPU-TF et TO'!$A$7:$E$7756,4,FALSE)</f>
        <v>taux appliqué au montant de l'encours</v>
      </c>
      <c r="D51" s="51">
        <f>VLOOKUP($A51,'BPU-TF et TO'!$A$7:$E$786,5,FALSE)</f>
        <v>0</v>
      </c>
      <c r="E51" s="28">
        <f>4*12*2*E48</f>
        <v>0</v>
      </c>
      <c r="F51" s="49">
        <f t="shared" ref="F51" si="21">D51*E51</f>
        <v>0</v>
      </c>
      <c r="G51" s="49">
        <f t="shared" ref="G51" si="22">Taux_TVA*F51</f>
        <v>0</v>
      </c>
      <c r="H51" s="49">
        <f t="shared" ref="H51" si="23">F51*(1+Taux_TVA)</f>
        <v>0</v>
      </c>
    </row>
    <row r="52" spans="1:8" x14ac:dyDescent="0.35">
      <c r="A52" s="10" t="s">
        <v>263</v>
      </c>
      <c r="B52" s="35" t="str">
        <f>VLOOKUP($A52,'BPU-TF et TO'!$A$7:$E$786,3,FALSE)</f>
        <v>Réversibilité et restitution des données</v>
      </c>
      <c r="C52" s="11" t="str">
        <f>VLOOKUP($A52,'BPU-TF et TO'!$A$7:$E$7756,4,FALSE)</f>
        <v>Forfaitaire</v>
      </c>
      <c r="D52" s="33">
        <f>VLOOKUP($A52,'BPU-TF et TO'!$A$7:$E$786,5,FALSE)</f>
        <v>0</v>
      </c>
      <c r="E52" s="28">
        <v>1</v>
      </c>
      <c r="F52" s="49">
        <f t="shared" si="18"/>
        <v>0</v>
      </c>
      <c r="G52" s="49">
        <f t="shared" si="19"/>
        <v>0</v>
      </c>
      <c r="H52" s="49">
        <f t="shared" si="20"/>
        <v>0</v>
      </c>
    </row>
    <row r="53" spans="1:8" x14ac:dyDescent="0.35">
      <c r="A53" s="12"/>
      <c r="B53" s="13" t="s">
        <v>16</v>
      </c>
      <c r="C53" s="14"/>
      <c r="D53" s="15"/>
      <c r="E53" s="38"/>
      <c r="F53" s="14"/>
      <c r="G53" s="14"/>
      <c r="H53" s="14"/>
    </row>
    <row r="54" spans="1:8" x14ac:dyDescent="0.35">
      <c r="A54" s="10" t="s">
        <v>264</v>
      </c>
      <c r="B54" s="35" t="str">
        <f>VLOOKUP($A54,'BPU-TF et TO'!$A$7:$E$786,3,FALSE)</f>
        <v>Pilotage projet pendant 20 jours ouvrés.</v>
      </c>
      <c r="C54" s="11" t="str">
        <f>VLOOKUP($A54,'BPU-TF et TO'!$A$7:$E$7756,4,FALSE)</f>
        <v>UO_PILOT</v>
      </c>
      <c r="D54" s="33">
        <f>VLOOKUP($A54,'BPU-TF et TO'!$A$7:$E$786,5,FALSE)</f>
        <v>0</v>
      </c>
      <c r="E54" s="28">
        <v>60</v>
      </c>
      <c r="F54" s="49">
        <f t="shared" ref="F54:F67" si="24">D54*E54</f>
        <v>0</v>
      </c>
      <c r="G54" s="49">
        <f t="shared" ref="G54:G67" si="25">Taux_TVA*F54</f>
        <v>0</v>
      </c>
      <c r="H54" s="49">
        <f t="shared" ref="H54:H67" si="26">F54*(1+Taux_TVA)</f>
        <v>0</v>
      </c>
    </row>
    <row r="55" spans="1:8" x14ac:dyDescent="0.35">
      <c r="A55" s="10" t="s">
        <v>265</v>
      </c>
      <c r="B55" s="35" t="str">
        <f>VLOOKUP($A55,'BPU-TF et TO'!$A$7:$E$786,3,FALSE)</f>
        <v>cadrage produit d’un service numérique simple pendant 5 jours ouvrés.</v>
      </c>
      <c r="C55" s="11" t="str">
        <f>VLOOKUP($A55,'BPU-TF et TO'!$A$7:$E$7756,4,FALSE)</f>
        <v>UO_CADR_simple_court</v>
      </c>
      <c r="D55" s="33">
        <f>VLOOKUP($A55,'BPU-TF et TO'!$A$7:$E$786,5,FALSE)</f>
        <v>0</v>
      </c>
      <c r="E55" s="28">
        <v>40</v>
      </c>
      <c r="F55" s="49">
        <f t="shared" si="24"/>
        <v>0</v>
      </c>
      <c r="G55" s="49">
        <f t="shared" si="25"/>
        <v>0</v>
      </c>
      <c r="H55" s="49">
        <f t="shared" si="26"/>
        <v>0</v>
      </c>
    </row>
    <row r="56" spans="1:8" x14ac:dyDescent="0.35">
      <c r="A56" s="10" t="s">
        <v>266</v>
      </c>
      <c r="B56" s="35" t="str">
        <f>VLOOKUP($A56,'BPU-TF et TO'!$A$7:$E$786,3,FALSE)</f>
        <v>cadrage produit d’un service numérique simple pendant 20 jours ouvrés.</v>
      </c>
      <c r="C56" s="11" t="str">
        <f>VLOOKUP($A56,'BPU-TF et TO'!$A$7:$E$7756,4,FALSE)</f>
        <v>UO_CADR_simple_long</v>
      </c>
      <c r="D56" s="33">
        <f>VLOOKUP($A56,'BPU-TF et TO'!$A$7:$E$786,5,FALSE)</f>
        <v>0</v>
      </c>
      <c r="E56" s="28">
        <v>10</v>
      </c>
      <c r="F56" s="49">
        <f t="shared" si="24"/>
        <v>0</v>
      </c>
      <c r="G56" s="49">
        <f t="shared" si="25"/>
        <v>0</v>
      </c>
      <c r="H56" s="49">
        <f t="shared" si="26"/>
        <v>0</v>
      </c>
    </row>
    <row r="57" spans="1:8" x14ac:dyDescent="0.35">
      <c r="A57" s="10" t="s">
        <v>267</v>
      </c>
      <c r="B57" s="35" t="str">
        <f>VLOOKUP($A57,'BPU-TF et TO'!$A$7:$E$786,3,FALSE)</f>
        <v>cadrage produit d’un service numérique complexe pendant 5 jours ouvrés</v>
      </c>
      <c r="C57" s="11" t="str">
        <f>VLOOKUP($A57,'BPU-TF et TO'!$A$7:$E$7756,4,FALSE)</f>
        <v>UO_CADR_complexe_court</v>
      </c>
      <c r="D57" s="33">
        <f>VLOOKUP($A57,'BPU-TF et TO'!$A$7:$E$786,5,FALSE)</f>
        <v>0</v>
      </c>
      <c r="E57" s="28">
        <v>10</v>
      </c>
      <c r="F57" s="49">
        <f t="shared" si="24"/>
        <v>0</v>
      </c>
      <c r="G57" s="49">
        <f t="shared" si="25"/>
        <v>0</v>
      </c>
      <c r="H57" s="49">
        <f t="shared" si="26"/>
        <v>0</v>
      </c>
    </row>
    <row r="58" spans="1:8" x14ac:dyDescent="0.35">
      <c r="A58" s="10" t="s">
        <v>268</v>
      </c>
      <c r="B58" s="35" t="str">
        <f>VLOOKUP($A58,'BPU-TF et TO'!$A$7:$E$786,3,FALSE)</f>
        <v>cadrage produit d’un service numérique complexe pendant 20 jours ouvrés</v>
      </c>
      <c r="C58" s="11" t="str">
        <f>VLOOKUP($A58,'BPU-TF et TO'!$A$7:$E$7756,4,FALSE)</f>
        <v>UO_CADR_complexe_long</v>
      </c>
      <c r="D58" s="33">
        <f>VLOOKUP($A58,'BPU-TF et TO'!$A$7:$E$786,5,FALSE)</f>
        <v>0</v>
      </c>
      <c r="E58" s="28">
        <v>50</v>
      </c>
      <c r="F58" s="49">
        <f t="shared" si="24"/>
        <v>0</v>
      </c>
      <c r="G58" s="49">
        <f t="shared" si="25"/>
        <v>0</v>
      </c>
      <c r="H58" s="49">
        <f t="shared" si="26"/>
        <v>0</v>
      </c>
    </row>
    <row r="59" spans="1:8" x14ac:dyDescent="0.35">
      <c r="A59" s="10" t="s">
        <v>269</v>
      </c>
      <c r="B59" s="35" t="str">
        <f>VLOOKUP($A59,'BPU-TF et TO'!$A$7:$E$786,3,FALSE)</f>
        <v>développement d’un service numérique simple pendant 5 jours ouvrés</v>
      </c>
      <c r="C59" s="11" t="str">
        <f>VLOOKUP($A59,'BPU-TF et TO'!$A$7:$E$7756,4,FALSE)</f>
        <v>UO_DEV_Simple_court</v>
      </c>
      <c r="D59" s="33">
        <f>VLOOKUP($A59,'BPU-TF et TO'!$A$7:$E$786,5,FALSE)</f>
        <v>0</v>
      </c>
      <c r="E59" s="28">
        <v>10</v>
      </c>
      <c r="F59" s="49">
        <f t="shared" si="24"/>
        <v>0</v>
      </c>
      <c r="G59" s="49">
        <f t="shared" si="25"/>
        <v>0</v>
      </c>
      <c r="H59" s="49">
        <f t="shared" si="26"/>
        <v>0</v>
      </c>
    </row>
    <row r="60" spans="1:8" x14ac:dyDescent="0.35">
      <c r="A60" s="10" t="s">
        <v>270</v>
      </c>
      <c r="B60" s="35" t="str">
        <f>VLOOKUP($A60,'BPU-TF et TO'!$A$7:$E$786,3,FALSE)</f>
        <v>développement d’un service numérique simple pendant 20 jours ouvrés</v>
      </c>
      <c r="C60" s="11" t="str">
        <f>VLOOKUP($A60,'BPU-TF et TO'!$A$7:$E$7756,4,FALSE)</f>
        <v>UO_DEV_Simple_long</v>
      </c>
      <c r="D60" s="33">
        <f>VLOOKUP($A60,'BPU-TF et TO'!$A$7:$E$786,5,FALSE)</f>
        <v>0</v>
      </c>
      <c r="E60" s="28">
        <v>50</v>
      </c>
      <c r="F60" s="49">
        <f t="shared" si="24"/>
        <v>0</v>
      </c>
      <c r="G60" s="49">
        <f t="shared" si="25"/>
        <v>0</v>
      </c>
      <c r="H60" s="49">
        <f t="shared" si="26"/>
        <v>0</v>
      </c>
    </row>
    <row r="61" spans="1:8" x14ac:dyDescent="0.35">
      <c r="A61" s="10" t="s">
        <v>271</v>
      </c>
      <c r="B61" s="35" t="str">
        <f>VLOOKUP($A61,'BPU-TF et TO'!$A$7:$E$786,3,FALSE)</f>
        <v>développement d’un service numérique complexe pendant 5 jours ouvrés</v>
      </c>
      <c r="C61" s="11" t="str">
        <f>VLOOKUP($A61,'BPU-TF et TO'!$A$7:$E$7756,4,FALSE)</f>
        <v>UO_DEV_Complexe_court</v>
      </c>
      <c r="D61" s="33">
        <f>VLOOKUP($A61,'BPU-TF et TO'!$A$7:$E$786,5,FALSE)</f>
        <v>0</v>
      </c>
      <c r="E61" s="28">
        <v>10</v>
      </c>
      <c r="F61" s="49">
        <f t="shared" si="24"/>
        <v>0</v>
      </c>
      <c r="G61" s="49">
        <f t="shared" si="25"/>
        <v>0</v>
      </c>
      <c r="H61" s="49">
        <f t="shared" si="26"/>
        <v>0</v>
      </c>
    </row>
    <row r="62" spans="1:8" x14ac:dyDescent="0.35">
      <c r="A62" s="10" t="s">
        <v>272</v>
      </c>
      <c r="B62" s="35" t="str">
        <f>VLOOKUP($A62,'BPU-TF et TO'!$A$7:$E$786,3,FALSE)</f>
        <v>développement d’un service numérique complexe pendant 20 jours ouvrés</v>
      </c>
      <c r="C62" s="11" t="str">
        <f>VLOOKUP($A62,'BPU-TF et TO'!$A$7:$E$7756,4,FALSE)</f>
        <v>UO_DEV_Complexe_long</v>
      </c>
      <c r="D62" s="33">
        <f>VLOOKUP($A62,'BPU-TF et TO'!$A$7:$E$786,5,FALSE)</f>
        <v>0</v>
      </c>
      <c r="E62" s="28">
        <v>50</v>
      </c>
      <c r="F62" s="49">
        <f t="shared" si="24"/>
        <v>0</v>
      </c>
      <c r="G62" s="49">
        <f t="shared" si="25"/>
        <v>0</v>
      </c>
      <c r="H62" s="49">
        <f t="shared" si="26"/>
        <v>0</v>
      </c>
    </row>
    <row r="63" spans="1:8" x14ac:dyDescent="0.35">
      <c r="A63" s="10" t="s">
        <v>273</v>
      </c>
      <c r="B63" s="35" t="str">
        <f>VLOOKUP($A63,'BPU-TF et TO'!$A$7:$E$786,3,FALSE)</f>
        <v>développement d’un traitement de données pendant 5 jours ouvrés</v>
      </c>
      <c r="C63" s="11" t="str">
        <f>VLOOKUP($A63,'BPU-TF et TO'!$A$7:$E$7756,4,FALSE)</f>
        <v>UO_DEV_DATA_court</v>
      </c>
      <c r="D63" s="33">
        <f>VLOOKUP($A63,'BPU-TF et TO'!$A$7:$E$786,5,FALSE)</f>
        <v>0</v>
      </c>
      <c r="E63" s="28">
        <v>10</v>
      </c>
      <c r="F63" s="49">
        <f t="shared" si="24"/>
        <v>0</v>
      </c>
      <c r="G63" s="49">
        <f t="shared" si="25"/>
        <v>0</v>
      </c>
      <c r="H63" s="49">
        <f t="shared" si="26"/>
        <v>0</v>
      </c>
    </row>
    <row r="64" spans="1:8" x14ac:dyDescent="0.35">
      <c r="A64" s="10" t="s">
        <v>274</v>
      </c>
      <c r="B64" s="35" t="str">
        <f>VLOOKUP($A64,'BPU-TF et TO'!$A$7:$E$786,3,FALSE)</f>
        <v>développement d’un traitement de données pendant 20 jours ouvrés</v>
      </c>
      <c r="C64" s="11" t="str">
        <f>VLOOKUP($A64,'BPU-TF et TO'!$A$7:$E$7756,4,FALSE)</f>
        <v>UO_DEV_DATA_long</v>
      </c>
      <c r="D64" s="33">
        <f>VLOOKUP($A64,'BPU-TF et TO'!$A$7:$E$786,5,FALSE)</f>
        <v>0</v>
      </c>
      <c r="E64" s="28">
        <v>50</v>
      </c>
      <c r="F64" s="49">
        <f t="shared" si="24"/>
        <v>0</v>
      </c>
      <c r="G64" s="49">
        <f t="shared" si="25"/>
        <v>0</v>
      </c>
      <c r="H64" s="49">
        <f t="shared" si="26"/>
        <v>0</v>
      </c>
    </row>
    <row r="65" spans="1:8" x14ac:dyDescent="0.35">
      <c r="A65" s="10" t="s">
        <v>275</v>
      </c>
      <c r="B65" s="35" t="str">
        <f>VLOOKUP($A65,'BPU-TF et TO'!$A$7:$E$786,3,FALSE)</f>
        <v>développement et exploitation d’un service numérique pendant 5 jours ouvrés</v>
      </c>
      <c r="C65" s="11" t="str">
        <f>VLOOKUP($A65,'BPU-TF et TO'!$A$7:$E$7756,4,FALSE)</f>
        <v>UO_DEVOPS_court</v>
      </c>
      <c r="D65" s="33">
        <f>VLOOKUP($A65,'BPU-TF et TO'!$A$7:$E$786,5,FALSE)</f>
        <v>0</v>
      </c>
      <c r="E65" s="28">
        <v>20</v>
      </c>
      <c r="F65" s="49">
        <f t="shared" si="24"/>
        <v>0</v>
      </c>
      <c r="G65" s="49">
        <f t="shared" si="25"/>
        <v>0</v>
      </c>
      <c r="H65" s="49">
        <f t="shared" si="26"/>
        <v>0</v>
      </c>
    </row>
    <row r="66" spans="1:8" x14ac:dyDescent="0.35">
      <c r="A66" s="10" t="s">
        <v>276</v>
      </c>
      <c r="B66" s="35" t="str">
        <f>VLOOKUP($A66,'BPU-TF et TO'!$A$7:$E$786,3,FALSE)</f>
        <v>développement et exploitation d’un service numérique pendant 20 jours ouvrés</v>
      </c>
      <c r="C66" s="11" t="str">
        <f>VLOOKUP($A66,'BPU-TF et TO'!$A$7:$E$7756,4,FALSE)</f>
        <v>UO_DEVOPS_long</v>
      </c>
      <c r="D66" s="33">
        <f>VLOOKUP($A66,'BPU-TF et TO'!$A$7:$E$786,5,FALSE)</f>
        <v>0</v>
      </c>
      <c r="E66" s="28">
        <v>80</v>
      </c>
      <c r="F66" s="49">
        <f t="shared" si="24"/>
        <v>0</v>
      </c>
      <c r="G66" s="49">
        <f t="shared" si="25"/>
        <v>0</v>
      </c>
      <c r="H66" s="49">
        <f t="shared" si="26"/>
        <v>0</v>
      </c>
    </row>
    <row r="67" spans="1:8" ht="32" x14ac:dyDescent="0.35">
      <c r="A67" s="10" t="s">
        <v>277</v>
      </c>
      <c r="B67" s="35" t="str">
        <f>VLOOKUP($A67,'BPU-TF et TO'!$A$7:$E$786,3,FALSE)</f>
        <v>pilotage du développement et de l’exploitation d’un service numérique pendant 5 jours ouvrés</v>
      </c>
      <c r="C67" s="11" t="str">
        <f>VLOOKUP($A67,'BPU-TF et TO'!$A$7:$E$7756,4,FALSE)</f>
        <v>UO_LEADTECH_court</v>
      </c>
      <c r="D67" s="33">
        <f>VLOOKUP($A67,'BPU-TF et TO'!$A$7:$E$786,5,FALSE)</f>
        <v>0</v>
      </c>
      <c r="E67" s="28">
        <v>10</v>
      </c>
      <c r="F67" s="49">
        <f t="shared" si="24"/>
        <v>0</v>
      </c>
      <c r="G67" s="49">
        <f t="shared" si="25"/>
        <v>0</v>
      </c>
      <c r="H67" s="49">
        <f t="shared" si="26"/>
        <v>0</v>
      </c>
    </row>
    <row r="68" spans="1:8" ht="32" x14ac:dyDescent="0.35">
      <c r="A68" s="10" t="s">
        <v>278</v>
      </c>
      <c r="B68" s="35" t="str">
        <f>VLOOKUP($A68,'BPU-TF et TO'!$A$7:$E$786,3,FALSE)</f>
        <v>pilotage du développement et de l’exploitation d’un service numérique pendant 20 jours ouvrés</v>
      </c>
      <c r="C68" s="11" t="str">
        <f>VLOOKUP($A68,'BPU-TF et TO'!$A$7:$E$7756,4,FALSE)</f>
        <v>UO_LEADTECH_long</v>
      </c>
      <c r="D68" s="33">
        <f>VLOOKUP($A68,'BPU-TF et TO'!$A$7:$E$786,5,FALSE)</f>
        <v>0</v>
      </c>
      <c r="E68" s="28">
        <v>50</v>
      </c>
      <c r="F68" s="49">
        <f t="shared" ref="F68:F74" si="27">D68*E68</f>
        <v>0</v>
      </c>
      <c r="G68" s="49">
        <f t="shared" ref="G68:G74" si="28">Taux_TVA*F68</f>
        <v>0</v>
      </c>
      <c r="H68" s="49">
        <f t="shared" ref="H68:H74" si="29">F68*(1+Taux_TVA)</f>
        <v>0</v>
      </c>
    </row>
    <row r="69" spans="1:8" ht="32" x14ac:dyDescent="0.35">
      <c r="A69" s="10" t="s">
        <v>279</v>
      </c>
      <c r="B69" s="35" t="str">
        <f>VLOOKUP($A69,'BPU-TF et TO'!$A$7:$E$786,3,FALSE)</f>
        <v>exploitation et développement correctif d’un service numérique pendant 5 jours ouvrés</v>
      </c>
      <c r="C69" s="11" t="str">
        <f>VLOOKUP($A69,'BPU-TF et TO'!$A$7:$E$7756,4,FALSE)</f>
        <v>UO_DEV_EXPLOIT_court</v>
      </c>
      <c r="D69" s="33">
        <f>VLOOKUP($A69,'BPU-TF et TO'!$A$7:$E$786,5,FALSE)</f>
        <v>0</v>
      </c>
      <c r="E69" s="28">
        <v>10</v>
      </c>
      <c r="F69" s="49">
        <f t="shared" si="27"/>
        <v>0</v>
      </c>
      <c r="G69" s="49">
        <f t="shared" si="28"/>
        <v>0</v>
      </c>
      <c r="H69" s="49">
        <f t="shared" si="29"/>
        <v>0</v>
      </c>
    </row>
    <row r="70" spans="1:8" ht="32" x14ac:dyDescent="0.35">
      <c r="A70" s="10" t="s">
        <v>280</v>
      </c>
      <c r="B70" s="35" t="str">
        <f>VLOOKUP($A70,'BPU-TF et TO'!$A$7:$E$786,3,FALSE)</f>
        <v>exploitation et développement correctif d’un service numérique pendant 20 jours ouvrés</v>
      </c>
      <c r="C70" s="11" t="str">
        <f>VLOOKUP($A70,'BPU-TF et TO'!$A$7:$E$7756,4,FALSE)</f>
        <v>UO_DEV_EXPLOIT_long</v>
      </c>
      <c r="D70" s="33">
        <f>VLOOKUP($A70,'BPU-TF et TO'!$A$7:$E$786,5,FALSE)</f>
        <v>0</v>
      </c>
      <c r="E70" s="28">
        <v>40</v>
      </c>
      <c r="F70" s="49">
        <f t="shared" si="27"/>
        <v>0</v>
      </c>
      <c r="G70" s="49">
        <f t="shared" si="28"/>
        <v>0</v>
      </c>
      <c r="H70" s="49">
        <f t="shared" si="29"/>
        <v>0</v>
      </c>
    </row>
    <row r="71" spans="1:8" ht="32" x14ac:dyDescent="0.35">
      <c r="A71" s="10" t="s">
        <v>281</v>
      </c>
      <c r="B71" s="35" t="str">
        <f>VLOOKUP($A71,'BPU-TF et TO'!$A$7:$E$786,3,FALSE)</f>
        <v>fourniture de l’accès à une plateforme de développement et d’exploitation de l’usine logicielle pendant 1 mois calendaire</v>
      </c>
      <c r="C71" s="11" t="str">
        <f>VLOOKUP($A71,'BPU-TF et TO'!$A$7:$E$7756,4,FALSE)</f>
        <v>UO_PF</v>
      </c>
      <c r="D71" s="33">
        <f>VLOOKUP($A71,'BPU-TF et TO'!$A$7:$E$786,5,FALSE)</f>
        <v>0</v>
      </c>
      <c r="E71" s="28">
        <v>50</v>
      </c>
      <c r="F71" s="49">
        <f t="shared" si="27"/>
        <v>0</v>
      </c>
      <c r="G71" s="49">
        <f t="shared" si="28"/>
        <v>0</v>
      </c>
      <c r="H71" s="49">
        <f t="shared" si="29"/>
        <v>0</v>
      </c>
    </row>
    <row r="72" spans="1:8" x14ac:dyDescent="0.35">
      <c r="A72" s="10" t="s">
        <v>282</v>
      </c>
      <c r="B72" s="35" t="str">
        <f>VLOOKUP($A72,'BPU-TF et TO'!$A$7:$E$786,3,FALSE)</f>
        <v>conception d’une interface utilisateur pendant 10 jours ouvrés.</v>
      </c>
      <c r="C72" s="11" t="str">
        <f>VLOOKUP($A72,'BPU-TF et TO'!$A$7:$E$7756,4,FALSE)</f>
        <v>UO_UI_DESIGN</v>
      </c>
      <c r="D72" s="33">
        <f>VLOOKUP($A72,'BPU-TF et TO'!$A$7:$E$786,5,FALSE)</f>
        <v>0</v>
      </c>
      <c r="E72" s="28">
        <v>30</v>
      </c>
      <c r="F72" s="49">
        <f t="shared" si="27"/>
        <v>0</v>
      </c>
      <c r="G72" s="49">
        <f t="shared" si="28"/>
        <v>0</v>
      </c>
      <c r="H72" s="49">
        <f t="shared" si="29"/>
        <v>0</v>
      </c>
    </row>
    <row r="73" spans="1:8" x14ac:dyDescent="0.35">
      <c r="A73" s="10" t="s">
        <v>283</v>
      </c>
      <c r="B73" s="35" t="str">
        <f>VLOOKUP($A73,'BPU-TF et TO'!$A$7:$E$786,3,FALSE)</f>
        <v>conception d’une expérience utilisateur pendant 10 jours ouvrés</v>
      </c>
      <c r="C73" s="11" t="str">
        <f>VLOOKUP($A73,'BPU-TF et TO'!$A$7:$E$7756,4,FALSE)</f>
        <v xml:space="preserve">UO_UX_DESIGN </v>
      </c>
      <c r="D73" s="33">
        <f>VLOOKUP($A73,'BPU-TF et TO'!$A$7:$E$786,5,FALSE)</f>
        <v>0</v>
      </c>
      <c r="E73" s="28">
        <v>40</v>
      </c>
      <c r="F73" s="49">
        <f t="shared" si="27"/>
        <v>0</v>
      </c>
      <c r="G73" s="49">
        <f t="shared" si="28"/>
        <v>0</v>
      </c>
      <c r="H73" s="49">
        <f t="shared" si="29"/>
        <v>0</v>
      </c>
    </row>
    <row r="74" spans="1:8" ht="32" x14ac:dyDescent="0.35">
      <c r="A74" s="10" t="s">
        <v>284</v>
      </c>
      <c r="B74" s="35" t="str">
        <f>VLOOKUP($A74,'BPU-TF et TO'!$A$7:$E$786,3,FALSE)</f>
        <v>déploiement utilisateur d’un service numérique en mode produit pendant 5 jours ouvrés</v>
      </c>
      <c r="C74" s="11" t="str">
        <f>VLOOKUP($A74,'BPU-TF et TO'!$A$7:$E$7756,4,FALSE)</f>
        <v xml:space="preserve">UO_BIZDEV_Simple </v>
      </c>
      <c r="D74" s="33">
        <f>VLOOKUP($A74,'BPU-TF et TO'!$A$7:$E$786,5,FALSE)</f>
        <v>0</v>
      </c>
      <c r="E74" s="28">
        <v>25</v>
      </c>
      <c r="F74" s="49">
        <f t="shared" si="27"/>
        <v>0</v>
      </c>
      <c r="G74" s="49">
        <f t="shared" si="28"/>
        <v>0</v>
      </c>
      <c r="H74" s="49">
        <f t="shared" si="29"/>
        <v>0</v>
      </c>
    </row>
    <row r="75" spans="1:8" ht="32" x14ac:dyDescent="0.35">
      <c r="A75" s="10" t="s">
        <v>285</v>
      </c>
      <c r="B75" s="35" t="str">
        <f>VLOOKUP($A75,'BPU-TF et TO'!$A$7:$E$786,3,FALSE)</f>
        <v>déploiement utilisateur d’un service numérique en mode produit pendant 20 jours ouvrés</v>
      </c>
      <c r="C75" s="11" t="str">
        <f>VLOOKUP($A75,'BPU-TF et TO'!$A$7:$E$7756,4,FALSE)</f>
        <v xml:space="preserve">UO_BIZDEV_Complexe </v>
      </c>
      <c r="D75" s="33">
        <f>VLOOKUP($A75,'BPU-TF et TO'!$A$7:$E$786,5,FALSE)</f>
        <v>0</v>
      </c>
      <c r="E75" s="28">
        <v>80</v>
      </c>
      <c r="F75" s="49">
        <f t="shared" ref="F75:F76" si="30">D75*E75</f>
        <v>0</v>
      </c>
      <c r="G75" s="49">
        <f t="shared" ref="G75:G76" si="31">Taux_TVA*F75</f>
        <v>0</v>
      </c>
      <c r="H75" s="49">
        <f t="shared" ref="H75:H76" si="32">F75*(1+Taux_TVA)</f>
        <v>0</v>
      </c>
    </row>
    <row r="76" spans="1:8" x14ac:dyDescent="0.35">
      <c r="A76" s="10" t="s">
        <v>286</v>
      </c>
      <c r="B76" s="35" t="str">
        <f>VLOOKUP($A76,'BPU-TF et TO'!$A$7:$E$786,3,FALSE)</f>
        <v>Audit d’un produit standard pendant 5 jours ouvrés</v>
      </c>
      <c r="C76" s="11" t="str">
        <f>VLOOKUP($A76,'BPU-TF et TO'!$A$7:$E$7756,4,FALSE)</f>
        <v>UO_AUDIT</v>
      </c>
      <c r="D76" s="33">
        <f>VLOOKUP($A76,'BPU-TF et TO'!$A$7:$E$786,5,FALSE)</f>
        <v>0</v>
      </c>
      <c r="E76" s="28">
        <v>25</v>
      </c>
      <c r="F76" s="49">
        <f t="shared" si="30"/>
        <v>0</v>
      </c>
      <c r="G76" s="49">
        <f t="shared" si="31"/>
        <v>0</v>
      </c>
      <c r="H76" s="49">
        <f t="shared" si="32"/>
        <v>0</v>
      </c>
    </row>
    <row r="77" spans="1:8" s="1" customFormat="1" ht="36" customHeight="1" x14ac:dyDescent="0.35">
      <c r="A77" s="109" t="s">
        <v>25</v>
      </c>
      <c r="B77" s="110"/>
      <c r="C77" s="110"/>
      <c r="D77" s="110"/>
      <c r="E77" s="110"/>
      <c r="F77" s="69">
        <f>SUM(F7:F76)</f>
        <v>0</v>
      </c>
      <c r="G77" s="69">
        <f>SUM(G7:G76)</f>
        <v>0</v>
      </c>
      <c r="H77" s="69">
        <f t="shared" ref="H77" si="33">SUM(H7:H76)</f>
        <v>0</v>
      </c>
    </row>
    <row r="79" spans="1:8" ht="89" customHeight="1" x14ac:dyDescent="0.35">
      <c r="E79" s="81" t="s">
        <v>299</v>
      </c>
      <c r="F79" s="82"/>
      <c r="G79" s="82"/>
      <c r="H79" s="82"/>
    </row>
  </sheetData>
  <sheetProtection sheet="1" objects="1" scenarios="1"/>
  <mergeCells count="8">
    <mergeCell ref="E79:H79"/>
    <mergeCell ref="A77:E77"/>
    <mergeCell ref="A16:B16"/>
    <mergeCell ref="A1:F1"/>
    <mergeCell ref="B6:F6"/>
    <mergeCell ref="B2:F2"/>
    <mergeCell ref="A3:F3"/>
    <mergeCell ref="A4:F4"/>
  </mergeCells>
  <phoneticPr fontId="2" type="noConversion"/>
  <pageMargins left="0.25" right="0.25" top="0.75" bottom="0.75" header="0.3" footer="0.3"/>
  <pageSetup paperSize="9" scale="48" fitToHeight="0" orientation="portrait" r:id="rId1"/>
  <headerFooter scaleWithDoc="0">
    <oddFooter>&amp;LPage &amp;P&amp;R&amp;A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AA184F1FA3E14FA4FDFD858474D242" ma:contentTypeVersion="12" ma:contentTypeDescription="Crée un document." ma:contentTypeScope="" ma:versionID="f72556233fa80a89e286e7e4be7e7b67">
  <xsd:schema xmlns:xsd="http://www.w3.org/2001/XMLSchema" xmlns:xs="http://www.w3.org/2001/XMLSchema" xmlns:p="http://schemas.microsoft.com/office/2006/metadata/properties" xmlns:ns2="216afcd6-297f-4008-9a16-9dc9f73f41f7" xmlns:ns3="1a5f0b9e-6130-4220-918c-42e76fc64ab6" targetNamespace="http://schemas.microsoft.com/office/2006/metadata/properties" ma:root="true" ma:fieldsID="cf79d35b0288979b81840ebcd63815ef" ns2:_="" ns3:_="">
    <xsd:import namespace="216afcd6-297f-4008-9a16-9dc9f73f41f7"/>
    <xsd:import namespace="1a5f0b9e-6130-4220-918c-42e76fc64ab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6afcd6-297f-4008-9a16-9dc9f73f4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6ed6d531-9bf9-43b0-a486-d9127436fcd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5f0b9e-6130-4220-918c-42e76fc64ab6"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16afcd6-297f-4008-9a16-9dc9f73f4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99D9E83-C7FB-4909-8EED-50FA1BACFB4A}">
  <ds:schemaRefs>
    <ds:schemaRef ds:uri="http://schemas.microsoft.com/sharepoint/v3/contenttype/forms"/>
  </ds:schemaRefs>
</ds:datastoreItem>
</file>

<file path=customXml/itemProps2.xml><?xml version="1.0" encoding="utf-8"?>
<ds:datastoreItem xmlns:ds="http://schemas.openxmlformats.org/officeDocument/2006/customXml" ds:itemID="{BCDA1167-F829-4423-B5ED-DD938AA296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6afcd6-297f-4008-9a16-9dc9f73f41f7"/>
    <ds:schemaRef ds:uri="1a5f0b9e-6130-4220-918c-42e76fc64a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D3A1F0-E5B1-4527-BA1A-6DD39336B24D}">
  <ds:schemaRefs>
    <ds:schemaRef ds:uri="http://purl.org/dc/elements/1.1/"/>
    <ds:schemaRef ds:uri="http://www.w3.org/XML/1998/namespace"/>
    <ds:schemaRef ds:uri="http://schemas.openxmlformats.org/package/2006/metadata/core-properties"/>
    <ds:schemaRef ds:uri="http://schemas.microsoft.com/office/2006/documentManagement/types"/>
    <ds:schemaRef ds:uri="1a5f0b9e-6130-4220-918c-42e76fc64ab6"/>
    <ds:schemaRef ds:uri="http://purl.org/dc/dcmitype/"/>
    <ds:schemaRef ds:uri="http://schemas.microsoft.com/office/infopath/2007/PartnerControls"/>
    <ds:schemaRef ds:uri="216afcd6-297f-4008-9a16-9dc9f73f41f7"/>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9</vt:i4>
      </vt:variant>
    </vt:vector>
  </HeadingPairs>
  <TitlesOfParts>
    <vt:vector size="17" baseType="lpstr">
      <vt:lpstr>Mode d'emploi</vt:lpstr>
      <vt:lpstr>DPGF-TF</vt:lpstr>
      <vt:lpstr>DPGF-TO1</vt:lpstr>
      <vt:lpstr>DPGF-TO2</vt:lpstr>
      <vt:lpstr>DPGF-TO3</vt:lpstr>
      <vt:lpstr>DPGF-TO4</vt:lpstr>
      <vt:lpstr>BPU-TF et TO</vt:lpstr>
      <vt:lpstr>DQE</vt:lpstr>
      <vt:lpstr>Taux_TVA</vt:lpstr>
      <vt:lpstr>'BPU-TF et TO'!Zone_d_impression</vt:lpstr>
      <vt:lpstr>'DPGF-TF'!Zone_d_impression</vt:lpstr>
      <vt:lpstr>'DPGF-TO1'!Zone_d_impression</vt:lpstr>
      <vt:lpstr>'DPGF-TO2'!Zone_d_impression</vt:lpstr>
      <vt:lpstr>'DPGF-TO3'!Zone_d_impression</vt:lpstr>
      <vt:lpstr>'DPGF-TO4'!Zone_d_impression</vt:lpstr>
      <vt:lpstr>DQE!Zone_d_impression</vt:lpstr>
      <vt:lpstr>'Mode d''emploi'!Zone_d_impression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2024-07-01T13:23:18Z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0x010100FBAA184F1FA3E14FA4FDFD858474D242</vt:lpwstr>
  </property>
  <property fmtid="{D5CDD505-2E9C-101B-9397-08002B2CF9AE}" pid="3" name="MediaServiceImageTags">
    <vt:lpwstr/>
  </property>
</Properties>
</file>